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eters1\Desktop\"/>
    </mc:Choice>
  </mc:AlternateContent>
  <xr:revisionPtr revIDLastSave="0" documentId="8_{90D745D5-042B-4171-850F-C47000844500}" xr6:coauthVersionLast="47" xr6:coauthVersionMax="47" xr10:uidLastSave="{00000000-0000-0000-0000-000000000000}"/>
  <bookViews>
    <workbookView xWindow="-108" yWindow="-108" windowWidth="23256" windowHeight="12576" xr2:uid="{2D544E63-B8E6-4818-A3D6-402950FFC4F5}"/>
  </bookViews>
  <sheets>
    <sheet name="Instructions" sheetId="6" r:id="rId1"/>
    <sheet name="SHEET-1" sheetId="9" r:id="rId2"/>
    <sheet name="SHEET-2" sheetId="8" r:id="rId3"/>
    <sheet name="EXTRA-1" sheetId="3" state="hidden" r:id="rId4"/>
    <sheet name="SHEET-3" sheetId="5" r:id="rId5"/>
    <sheet name="SHEET-4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" i="5" l="1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2" i="5"/>
  <c r="X7" i="9"/>
  <c r="X3" i="9"/>
  <c r="U101" i="5"/>
  <c r="Q101" i="5"/>
  <c r="U100" i="5"/>
  <c r="Q100" i="5"/>
  <c r="U99" i="5"/>
  <c r="Q99" i="5"/>
  <c r="U98" i="5"/>
  <c r="Q98" i="5"/>
  <c r="U97" i="5"/>
  <c r="Q97" i="5"/>
  <c r="U96" i="5"/>
  <c r="Q96" i="5"/>
  <c r="U95" i="5"/>
  <c r="Q95" i="5"/>
  <c r="U94" i="5"/>
  <c r="Q94" i="5"/>
  <c r="U93" i="5"/>
  <c r="Q93" i="5"/>
  <c r="U92" i="5"/>
  <c r="Q92" i="5"/>
  <c r="U91" i="5"/>
  <c r="Q91" i="5"/>
  <c r="U90" i="5"/>
  <c r="Q90" i="5"/>
  <c r="U89" i="5"/>
  <c r="Q89" i="5"/>
  <c r="U88" i="5"/>
  <c r="Q88" i="5"/>
  <c r="U87" i="5"/>
  <c r="Q87" i="5"/>
  <c r="U86" i="5"/>
  <c r="Q86" i="5"/>
  <c r="U85" i="5"/>
  <c r="Q85" i="5"/>
  <c r="U84" i="5"/>
  <c r="Q84" i="5"/>
  <c r="U83" i="5"/>
  <c r="Q83" i="5"/>
  <c r="U82" i="5"/>
  <c r="Q82" i="5"/>
  <c r="U81" i="5"/>
  <c r="Q81" i="5"/>
  <c r="U80" i="5"/>
  <c r="Q80" i="5"/>
  <c r="U79" i="5"/>
  <c r="Q79" i="5"/>
  <c r="U78" i="5"/>
  <c r="Q78" i="5"/>
  <c r="U77" i="5"/>
  <c r="Q77" i="5"/>
  <c r="U76" i="5"/>
  <c r="Q76" i="5"/>
  <c r="U75" i="5"/>
  <c r="Q75" i="5"/>
  <c r="U74" i="5"/>
  <c r="Q74" i="5"/>
  <c r="U73" i="5"/>
  <c r="Q73" i="5"/>
  <c r="U72" i="5"/>
  <c r="Q72" i="5"/>
  <c r="U71" i="5"/>
  <c r="Q71" i="5"/>
  <c r="U70" i="5"/>
  <c r="Q70" i="5"/>
  <c r="U69" i="5"/>
  <c r="Q69" i="5"/>
  <c r="U68" i="5"/>
  <c r="Q68" i="5"/>
  <c r="U67" i="5"/>
  <c r="Q67" i="5"/>
  <c r="U66" i="5"/>
  <c r="Q66" i="5"/>
  <c r="U65" i="5"/>
  <c r="Q65" i="5"/>
  <c r="U64" i="5"/>
  <c r="Q64" i="5"/>
  <c r="U63" i="5"/>
  <c r="Q63" i="5"/>
  <c r="U62" i="5"/>
  <c r="Q62" i="5"/>
  <c r="U61" i="5"/>
  <c r="Q61" i="5"/>
  <c r="U60" i="5"/>
  <c r="Q60" i="5"/>
  <c r="U59" i="5"/>
  <c r="Q59" i="5"/>
  <c r="U58" i="5"/>
  <c r="Q58" i="5"/>
  <c r="U57" i="5"/>
  <c r="Q57" i="5"/>
  <c r="U56" i="5"/>
  <c r="Q56" i="5"/>
  <c r="U55" i="5"/>
  <c r="Q55" i="5"/>
  <c r="U54" i="5"/>
  <c r="Q54" i="5"/>
  <c r="U53" i="5"/>
  <c r="Q53" i="5"/>
  <c r="U52" i="5"/>
  <c r="Q52" i="5"/>
  <c r="U51" i="5"/>
  <c r="Q51" i="5"/>
  <c r="U50" i="5"/>
  <c r="Q50" i="5"/>
  <c r="U49" i="5"/>
  <c r="Q49" i="5"/>
  <c r="U48" i="5"/>
  <c r="Q48" i="5"/>
  <c r="U47" i="5"/>
  <c r="Q47" i="5"/>
  <c r="U46" i="5"/>
  <c r="Q46" i="5"/>
  <c r="U45" i="5"/>
  <c r="Q45" i="5"/>
  <c r="U44" i="5"/>
  <c r="Q44" i="5"/>
  <c r="U43" i="5"/>
  <c r="Q43" i="5"/>
  <c r="U42" i="5"/>
  <c r="Q42" i="5"/>
  <c r="U41" i="5"/>
  <c r="Q41" i="5"/>
  <c r="U40" i="5"/>
  <c r="Q40" i="5"/>
  <c r="U39" i="5"/>
  <c r="Q39" i="5"/>
  <c r="U38" i="5"/>
  <c r="Q38" i="5"/>
  <c r="U37" i="5"/>
  <c r="Q37" i="5"/>
  <c r="U36" i="5"/>
  <c r="Q36" i="5"/>
  <c r="U35" i="5"/>
  <c r="Q35" i="5"/>
  <c r="U34" i="5"/>
  <c r="Q34" i="5"/>
  <c r="U33" i="5"/>
  <c r="Q33" i="5"/>
  <c r="U32" i="5"/>
  <c r="Q32" i="5"/>
  <c r="U31" i="5"/>
  <c r="Q31" i="5"/>
  <c r="U30" i="5"/>
  <c r="Q30" i="5"/>
  <c r="U29" i="5"/>
  <c r="Q29" i="5"/>
  <c r="U28" i="5"/>
  <c r="Q28" i="5"/>
  <c r="U27" i="5"/>
  <c r="Q27" i="5"/>
  <c r="U26" i="5"/>
  <c r="Q26" i="5"/>
  <c r="U25" i="5"/>
  <c r="Q25" i="5"/>
  <c r="U24" i="5"/>
  <c r="Q24" i="5"/>
  <c r="U23" i="5"/>
  <c r="Q23" i="5"/>
  <c r="U22" i="5"/>
  <c r="Q22" i="5"/>
  <c r="U21" i="5"/>
  <c r="Q21" i="5"/>
  <c r="U20" i="5"/>
  <c r="Q20" i="5"/>
  <c r="U19" i="5"/>
  <c r="Q19" i="5"/>
  <c r="U18" i="5"/>
  <c r="Q18" i="5"/>
  <c r="U17" i="5"/>
  <c r="Q17" i="5"/>
  <c r="U16" i="5"/>
  <c r="Q16" i="5"/>
  <c r="U15" i="5"/>
  <c r="Q15" i="5"/>
  <c r="U14" i="5"/>
  <c r="Q14" i="5"/>
  <c r="U13" i="5"/>
  <c r="Q13" i="5"/>
  <c r="U12" i="5"/>
  <c r="Q12" i="5"/>
  <c r="U11" i="5"/>
  <c r="Q11" i="5"/>
  <c r="U10" i="5"/>
  <c r="Q10" i="5"/>
  <c r="U9" i="5"/>
  <c r="Q9" i="5"/>
  <c r="U8" i="5"/>
  <c r="Q8" i="5"/>
  <c r="U7" i="5"/>
  <c r="Q7" i="5"/>
  <c r="U6" i="5"/>
  <c r="Q6" i="5"/>
  <c r="U5" i="5"/>
  <c r="Q5" i="5"/>
  <c r="U4" i="5"/>
  <c r="Q4" i="5"/>
  <c r="U3" i="5"/>
  <c r="Q3" i="5"/>
  <c r="U2" i="5"/>
  <c r="Q2" i="5"/>
  <c r="W101" i="5"/>
  <c r="S101" i="5"/>
  <c r="W100" i="5"/>
  <c r="S100" i="5"/>
  <c r="W99" i="5"/>
  <c r="S99" i="5"/>
  <c r="W98" i="5"/>
  <c r="S98" i="5"/>
  <c r="W97" i="5"/>
  <c r="S97" i="5"/>
  <c r="W96" i="5"/>
  <c r="S96" i="5"/>
  <c r="W95" i="5"/>
  <c r="S95" i="5"/>
  <c r="W94" i="5"/>
  <c r="S94" i="5"/>
  <c r="W93" i="5"/>
  <c r="S93" i="5"/>
  <c r="W92" i="5"/>
  <c r="S92" i="5"/>
  <c r="W91" i="5"/>
  <c r="S91" i="5"/>
  <c r="W90" i="5"/>
  <c r="S90" i="5"/>
  <c r="W89" i="5"/>
  <c r="S89" i="5"/>
  <c r="W88" i="5"/>
  <c r="S88" i="5"/>
  <c r="W87" i="5"/>
  <c r="S87" i="5"/>
  <c r="W86" i="5"/>
  <c r="S86" i="5"/>
  <c r="W85" i="5"/>
  <c r="S85" i="5"/>
  <c r="W84" i="5"/>
  <c r="S84" i="5"/>
  <c r="W83" i="5"/>
  <c r="S83" i="5"/>
  <c r="W82" i="5"/>
  <c r="S82" i="5"/>
  <c r="W81" i="5"/>
  <c r="S81" i="5"/>
  <c r="W80" i="5"/>
  <c r="S80" i="5"/>
  <c r="W79" i="5"/>
  <c r="S79" i="5"/>
  <c r="W78" i="5"/>
  <c r="S78" i="5"/>
  <c r="W77" i="5"/>
  <c r="S77" i="5"/>
  <c r="W76" i="5"/>
  <c r="S76" i="5"/>
  <c r="W75" i="5"/>
  <c r="S75" i="5"/>
  <c r="W74" i="5"/>
  <c r="S74" i="5"/>
  <c r="W73" i="5"/>
  <c r="S73" i="5"/>
  <c r="W72" i="5"/>
  <c r="S72" i="5"/>
  <c r="W71" i="5"/>
  <c r="S71" i="5"/>
  <c r="W70" i="5"/>
  <c r="S70" i="5"/>
  <c r="W69" i="5"/>
  <c r="S69" i="5"/>
  <c r="W68" i="5"/>
  <c r="S68" i="5"/>
  <c r="W67" i="5"/>
  <c r="S67" i="5"/>
  <c r="W66" i="5"/>
  <c r="S66" i="5"/>
  <c r="W65" i="5"/>
  <c r="S65" i="5"/>
  <c r="W64" i="5"/>
  <c r="S64" i="5"/>
  <c r="W63" i="5"/>
  <c r="S63" i="5"/>
  <c r="W62" i="5"/>
  <c r="S62" i="5"/>
  <c r="W61" i="5"/>
  <c r="S61" i="5"/>
  <c r="W60" i="5"/>
  <c r="S60" i="5"/>
  <c r="W59" i="5"/>
  <c r="S59" i="5"/>
  <c r="W58" i="5"/>
  <c r="S58" i="5"/>
  <c r="W57" i="5"/>
  <c r="S57" i="5"/>
  <c r="W56" i="5"/>
  <c r="S56" i="5"/>
  <c r="W55" i="5"/>
  <c r="S55" i="5"/>
  <c r="W54" i="5"/>
  <c r="S54" i="5"/>
  <c r="W53" i="5"/>
  <c r="S53" i="5"/>
  <c r="W52" i="5"/>
  <c r="S52" i="5"/>
  <c r="W51" i="5"/>
  <c r="S51" i="5"/>
  <c r="W50" i="5"/>
  <c r="S50" i="5"/>
  <c r="W49" i="5"/>
  <c r="S49" i="5"/>
  <c r="W48" i="5"/>
  <c r="S48" i="5"/>
  <c r="W47" i="5"/>
  <c r="S47" i="5"/>
  <c r="W46" i="5"/>
  <c r="S46" i="5"/>
  <c r="W45" i="5"/>
  <c r="S45" i="5"/>
  <c r="W44" i="5"/>
  <c r="S44" i="5"/>
  <c r="W43" i="5"/>
  <c r="S43" i="5"/>
  <c r="W42" i="5"/>
  <c r="S42" i="5"/>
  <c r="W41" i="5"/>
  <c r="S41" i="5"/>
  <c r="W40" i="5"/>
  <c r="S40" i="5"/>
  <c r="W39" i="5"/>
  <c r="S39" i="5"/>
  <c r="W38" i="5"/>
  <c r="S38" i="5"/>
  <c r="W37" i="5"/>
  <c r="S37" i="5"/>
  <c r="W36" i="5"/>
  <c r="S36" i="5"/>
  <c r="W35" i="5"/>
  <c r="S35" i="5"/>
  <c r="W34" i="5"/>
  <c r="S34" i="5"/>
  <c r="W33" i="5"/>
  <c r="S33" i="5"/>
  <c r="W32" i="5"/>
  <c r="S32" i="5"/>
  <c r="W31" i="5"/>
  <c r="S31" i="5"/>
  <c r="W30" i="5"/>
  <c r="S30" i="5"/>
  <c r="W29" i="5"/>
  <c r="S29" i="5"/>
  <c r="W28" i="5"/>
  <c r="S28" i="5"/>
  <c r="W27" i="5"/>
  <c r="S27" i="5"/>
  <c r="W26" i="5"/>
  <c r="S26" i="5"/>
  <c r="W25" i="5"/>
  <c r="S25" i="5"/>
  <c r="W24" i="5"/>
  <c r="S24" i="5"/>
  <c r="W23" i="5"/>
  <c r="S23" i="5"/>
  <c r="W22" i="5"/>
  <c r="S22" i="5"/>
  <c r="W21" i="5"/>
  <c r="S21" i="5"/>
  <c r="W20" i="5"/>
  <c r="S20" i="5"/>
  <c r="W19" i="5"/>
  <c r="S19" i="5"/>
  <c r="W18" i="5"/>
  <c r="S18" i="5"/>
  <c r="W17" i="5"/>
  <c r="S17" i="5"/>
  <c r="W16" i="5"/>
  <c r="S16" i="5"/>
  <c r="W15" i="5"/>
  <c r="S15" i="5"/>
  <c r="W14" i="5"/>
  <c r="S14" i="5"/>
  <c r="W13" i="5"/>
  <c r="S13" i="5"/>
  <c r="W12" i="5"/>
  <c r="S12" i="5"/>
  <c r="W11" i="5"/>
  <c r="S11" i="5"/>
  <c r="W10" i="5"/>
  <c r="S10" i="5"/>
  <c r="W9" i="5"/>
  <c r="S9" i="5"/>
  <c r="W8" i="5"/>
  <c r="S8" i="5"/>
  <c r="W7" i="5"/>
  <c r="S7" i="5"/>
  <c r="W6" i="5"/>
  <c r="S6" i="5"/>
  <c r="W5" i="5"/>
  <c r="S5" i="5"/>
  <c r="W4" i="5"/>
  <c r="S4" i="5"/>
  <c r="W3" i="5"/>
  <c r="S3" i="5"/>
  <c r="W2" i="5"/>
  <c r="S2" i="5"/>
  <c r="T101" i="5"/>
  <c r="P101" i="5"/>
  <c r="T100" i="5"/>
  <c r="P100" i="5"/>
  <c r="T99" i="5"/>
  <c r="P99" i="5"/>
  <c r="T98" i="5"/>
  <c r="P98" i="5"/>
  <c r="T97" i="5"/>
  <c r="P97" i="5"/>
  <c r="T96" i="5"/>
  <c r="P96" i="5"/>
  <c r="T95" i="5"/>
  <c r="P95" i="5"/>
  <c r="T94" i="5"/>
  <c r="P94" i="5"/>
  <c r="T93" i="5"/>
  <c r="P93" i="5"/>
  <c r="T92" i="5"/>
  <c r="P92" i="5"/>
  <c r="T91" i="5"/>
  <c r="P91" i="5"/>
  <c r="T90" i="5"/>
  <c r="P90" i="5"/>
  <c r="T89" i="5"/>
  <c r="P89" i="5"/>
  <c r="T88" i="5"/>
  <c r="P88" i="5"/>
  <c r="T87" i="5"/>
  <c r="P87" i="5"/>
  <c r="T86" i="5"/>
  <c r="P86" i="5"/>
  <c r="T85" i="5"/>
  <c r="P85" i="5"/>
  <c r="T84" i="5"/>
  <c r="P84" i="5"/>
  <c r="T83" i="5"/>
  <c r="P83" i="5"/>
  <c r="T82" i="5"/>
  <c r="P82" i="5"/>
  <c r="T81" i="5"/>
  <c r="P81" i="5"/>
  <c r="T80" i="5"/>
  <c r="P80" i="5"/>
  <c r="T79" i="5"/>
  <c r="P79" i="5"/>
  <c r="T78" i="5"/>
  <c r="P78" i="5"/>
  <c r="T77" i="5"/>
  <c r="P77" i="5"/>
  <c r="T76" i="5"/>
  <c r="P76" i="5"/>
  <c r="T75" i="5"/>
  <c r="P75" i="5"/>
  <c r="T74" i="5"/>
  <c r="P74" i="5"/>
  <c r="T73" i="5"/>
  <c r="P73" i="5"/>
  <c r="T72" i="5"/>
  <c r="P72" i="5"/>
  <c r="T71" i="5"/>
  <c r="P71" i="5"/>
  <c r="T70" i="5"/>
  <c r="P70" i="5"/>
  <c r="T69" i="5"/>
  <c r="P69" i="5"/>
  <c r="T68" i="5"/>
  <c r="P68" i="5"/>
  <c r="T67" i="5"/>
  <c r="P67" i="5"/>
  <c r="T66" i="5"/>
  <c r="P66" i="5"/>
  <c r="T65" i="5"/>
  <c r="P65" i="5"/>
  <c r="T64" i="5"/>
  <c r="P64" i="5"/>
  <c r="T63" i="5"/>
  <c r="P63" i="5"/>
  <c r="T62" i="5"/>
  <c r="P62" i="5"/>
  <c r="T61" i="5"/>
  <c r="P61" i="5"/>
  <c r="T60" i="5"/>
  <c r="P60" i="5"/>
  <c r="T59" i="5"/>
  <c r="P59" i="5"/>
  <c r="T58" i="5"/>
  <c r="P58" i="5"/>
  <c r="T57" i="5"/>
  <c r="P57" i="5"/>
  <c r="T56" i="5"/>
  <c r="P56" i="5"/>
  <c r="T55" i="5"/>
  <c r="P55" i="5"/>
  <c r="T54" i="5"/>
  <c r="P54" i="5"/>
  <c r="T53" i="5"/>
  <c r="P53" i="5"/>
  <c r="T52" i="5"/>
  <c r="P52" i="5"/>
  <c r="T51" i="5"/>
  <c r="P51" i="5"/>
  <c r="T50" i="5"/>
  <c r="P50" i="5"/>
  <c r="T49" i="5"/>
  <c r="P49" i="5"/>
  <c r="T48" i="5"/>
  <c r="P48" i="5"/>
  <c r="T47" i="5"/>
  <c r="P47" i="5"/>
  <c r="T46" i="5"/>
  <c r="P46" i="5"/>
  <c r="T45" i="5"/>
  <c r="P45" i="5"/>
  <c r="T44" i="5"/>
  <c r="P44" i="5"/>
  <c r="T43" i="5"/>
  <c r="P43" i="5"/>
  <c r="T42" i="5"/>
  <c r="P42" i="5"/>
  <c r="T41" i="5"/>
  <c r="P41" i="5"/>
  <c r="T40" i="5"/>
  <c r="P40" i="5"/>
  <c r="T39" i="5"/>
  <c r="P39" i="5"/>
  <c r="T38" i="5"/>
  <c r="P38" i="5"/>
  <c r="T37" i="5"/>
  <c r="P37" i="5"/>
  <c r="T36" i="5"/>
  <c r="P36" i="5"/>
  <c r="T35" i="5"/>
  <c r="P35" i="5"/>
  <c r="T34" i="5"/>
  <c r="P34" i="5"/>
  <c r="T33" i="5"/>
  <c r="P33" i="5"/>
  <c r="T32" i="5"/>
  <c r="P32" i="5"/>
  <c r="T31" i="5"/>
  <c r="P31" i="5"/>
  <c r="T30" i="5"/>
  <c r="P30" i="5"/>
  <c r="T29" i="5"/>
  <c r="P29" i="5"/>
  <c r="T28" i="5"/>
  <c r="P28" i="5"/>
  <c r="T27" i="5"/>
  <c r="P27" i="5"/>
  <c r="T26" i="5"/>
  <c r="P26" i="5"/>
  <c r="T25" i="5"/>
  <c r="P25" i="5"/>
  <c r="T24" i="5"/>
  <c r="P24" i="5"/>
  <c r="T23" i="5"/>
  <c r="P23" i="5"/>
  <c r="T22" i="5"/>
  <c r="P22" i="5"/>
  <c r="T21" i="5"/>
  <c r="P21" i="5"/>
  <c r="T20" i="5"/>
  <c r="P20" i="5"/>
  <c r="T19" i="5"/>
  <c r="P19" i="5"/>
  <c r="T18" i="5"/>
  <c r="P18" i="5"/>
  <c r="T17" i="5"/>
  <c r="P17" i="5"/>
  <c r="T16" i="5"/>
  <c r="P16" i="5"/>
  <c r="T15" i="5"/>
  <c r="P15" i="5"/>
  <c r="T14" i="5"/>
  <c r="P14" i="5"/>
  <c r="T13" i="5"/>
  <c r="P13" i="5"/>
  <c r="T12" i="5"/>
  <c r="P12" i="5"/>
  <c r="T11" i="5"/>
  <c r="P11" i="5"/>
  <c r="T10" i="5"/>
  <c r="P10" i="5"/>
  <c r="T9" i="5"/>
  <c r="P9" i="5"/>
  <c r="T8" i="5"/>
  <c r="P8" i="5"/>
  <c r="T7" i="5"/>
  <c r="P7" i="5"/>
  <c r="T6" i="5"/>
  <c r="P6" i="5"/>
  <c r="T5" i="5"/>
  <c r="P5" i="5"/>
  <c r="T4" i="5"/>
  <c r="P4" i="5"/>
  <c r="T3" i="5"/>
  <c r="P3" i="5"/>
  <c r="D11" i="4" s="1"/>
  <c r="D12" i="4" s="1"/>
  <c r="E12" i="4" s="1"/>
  <c r="T2" i="5"/>
  <c r="P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V2" i="5"/>
  <c r="R2" i="5"/>
  <c r="R3" i="5"/>
  <c r="R4" i="5"/>
  <c r="R5" i="5"/>
  <c r="R6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E11" i="4" l="1"/>
  <c r="D13" i="4"/>
  <c r="E13" i="4" s="1"/>
  <c r="S5" i="9"/>
  <c r="S6" i="9"/>
  <c r="S7" i="9"/>
  <c r="S4" i="9"/>
  <c r="E39" i="3"/>
  <c r="E40" i="3" s="1"/>
  <c r="E30" i="3"/>
  <c r="E31" i="3" s="1"/>
  <c r="E33" i="3"/>
  <c r="E34" i="3" s="1"/>
  <c r="E36" i="3"/>
  <c r="E37" i="3" s="1"/>
  <c r="D14" i="4" l="1"/>
  <c r="D16" i="4" s="1"/>
  <c r="E20" i="3"/>
  <c r="E16" i="3"/>
  <c r="E16" i="4" l="1"/>
  <c r="D17" i="4"/>
  <c r="E14" i="4"/>
  <c r="B24" i="3"/>
  <c r="E17" i="4" l="1"/>
  <c r="D18" i="4"/>
  <c r="D19" i="4" s="1"/>
  <c r="D21" i="4" s="1"/>
  <c r="D23" i="4" s="1"/>
  <c r="E23" i="4" s="1"/>
  <c r="A24" i="3"/>
  <c r="E18" i="4" l="1"/>
  <c r="E19" i="4" l="1"/>
  <c r="E21" i="4" l="1"/>
</calcChain>
</file>

<file path=xl/sharedStrings.xml><?xml version="1.0" encoding="utf-8"?>
<sst xmlns="http://schemas.openxmlformats.org/spreadsheetml/2006/main" count="123" uniqueCount="115">
  <si>
    <t xml:space="preserve">ENTER SYSTEM NAME: 
ENTER SYSTEM PWSID: 
DATE: </t>
  </si>
  <si>
    <t>Site #</t>
  </si>
  <si>
    <t xml:space="preserve">Site Address </t>
  </si>
  <si>
    <t>Tier #</t>
  </si>
  <si>
    <t>PLEASE ANSWER THE FOLLOWING QUESTIONS</t>
  </si>
  <si>
    <t>Does your system have ANY lead service lines</t>
  </si>
  <si>
    <t>Answer</t>
  </si>
  <si>
    <t>QUESTION 1 :</t>
  </si>
  <si>
    <t>CURRENT NUMBER OF SITES WITH TIER 1</t>
  </si>
  <si>
    <t>CURRENT PERCENT OF SITES WITH TIER 1</t>
  </si>
  <si>
    <t>%</t>
  </si>
  <si>
    <t>CURRENT NUMBER OF SITES WITH TIER 2</t>
  </si>
  <si>
    <t>CURRENT PERCENT OF SITES WITH TIER 2</t>
  </si>
  <si>
    <t>CURRENT NUMBER OF SITES WITH TIER 3</t>
  </si>
  <si>
    <t>CURRENT PERCENT OF SITES WITH TIER 3</t>
  </si>
  <si>
    <t>CURRENT NUMBER OF SITES WITH TIER 4</t>
  </si>
  <si>
    <t>CURRENT PERCENT OF SITES WITH TIER 4</t>
  </si>
  <si>
    <t>IF YOU ANSWERED "YES" TO QUESTION 1, MUST HAVE 50% OF SITES WITH TIER 1</t>
  </si>
  <si>
    <t>* ATTENTION MESSAGE WILL APPEAR HERE *</t>
  </si>
  <si>
    <t>Question #</t>
  </si>
  <si>
    <t># of sites associated with this question</t>
  </si>
  <si>
    <t>Presence of lead gooseneck at single family homes</t>
  </si>
  <si>
    <t xml:space="preserve">Presence of lead gooseneck at multifamily homes </t>
  </si>
  <si>
    <t>Yes</t>
  </si>
  <si>
    <t>Please Enter the system's population</t>
  </si>
  <si>
    <t>QUESTION 2 :</t>
  </si>
  <si>
    <t>Number of samples to collect based on standard monitoring</t>
  </si>
  <si>
    <t>Numner of samples to collect based on reduced monitoring</t>
  </si>
  <si>
    <t>Confirmed?</t>
  </si>
  <si>
    <t xml:space="preserve">Process requireded to confirm, if any </t>
  </si>
  <si>
    <t>Statement</t>
  </si>
  <si>
    <t>Tier 1</t>
  </si>
  <si>
    <t>Tier 2</t>
  </si>
  <si>
    <t>Tier 3</t>
  </si>
  <si>
    <t>Tier 4</t>
  </si>
  <si>
    <t>POU or POE Treatment Present</t>
  </si>
  <si>
    <t xml:space="preserve">Year Built </t>
  </si>
  <si>
    <t>TIER 1</t>
  </si>
  <si>
    <t>Click here to see status (1)</t>
  </si>
  <si>
    <t>Click here to see status (2)</t>
  </si>
  <si>
    <t>Single family home with lead gooseneck</t>
  </si>
  <si>
    <t>Single family homes with plumbing installed between 1983 to June 1st, 1985 with copper plumbing with lead solder</t>
  </si>
  <si>
    <t>Click here to see status (3)</t>
  </si>
  <si>
    <t>Click here to see status (4)</t>
  </si>
  <si>
    <t>Move to Tier 2</t>
  </si>
  <si>
    <t>TIER 2</t>
  </si>
  <si>
    <t>Single family homes with lead service lines</t>
  </si>
  <si>
    <t xml:space="preserve">Multifamily homes or other building with internal lead plumbing </t>
  </si>
  <si>
    <t>Multifamily homes or other building with lead service lines</t>
  </si>
  <si>
    <t>Click here to see status (6)</t>
  </si>
  <si>
    <t>Click here to see status (5)</t>
  </si>
  <si>
    <t>Click here to see status (7)</t>
  </si>
  <si>
    <t>Multifamily homes or other building with lead gooseneck</t>
  </si>
  <si>
    <t>Multifamily homes or other building installed between 1983 to June 1st, 1985 with copper plumbing with lead solder</t>
  </si>
  <si>
    <t>Click here to see status (8)</t>
  </si>
  <si>
    <t>Move to Tier 3</t>
  </si>
  <si>
    <t>TIER 3</t>
  </si>
  <si>
    <t>Single Family homes having copper plumbing with lead solder installed before Jan 1st, 1983</t>
  </si>
  <si>
    <t>Click here to see status (9)</t>
  </si>
  <si>
    <t>TIER 4</t>
  </si>
  <si>
    <t>Move to Tier 4</t>
  </si>
  <si>
    <t>Water systems installed post June 1st, 1985 
(OR)
Water systems that has all sample locations with POU or POE installed.</t>
  </si>
  <si>
    <t>Click here to see status (10)</t>
  </si>
  <si>
    <t>Internal Plumbing (1)</t>
  </si>
  <si>
    <t>Site Description (1)</t>
  </si>
  <si>
    <t>Site Description (2)</t>
  </si>
  <si>
    <t>Site Description (3)</t>
  </si>
  <si>
    <t>Site Description (4)</t>
  </si>
  <si>
    <t>Site Description (5)</t>
  </si>
  <si>
    <t>Site Description (6)</t>
  </si>
  <si>
    <t>Site Description (7)</t>
  </si>
  <si>
    <t>Site Description (8)</t>
  </si>
  <si>
    <t>Site Description (9)</t>
  </si>
  <si>
    <r>
      <rPr>
        <b/>
        <u/>
        <sz val="12"/>
        <color rgb="FFFF0000"/>
        <rFont val="Calibri"/>
        <family val="2"/>
        <scheme val="minor"/>
      </rPr>
      <t>NOTE:</t>
    </r>
    <r>
      <rPr>
        <b/>
        <sz val="12"/>
        <color rgb="FFFF0000"/>
        <rFont val="Calibri"/>
        <family val="2"/>
        <scheme val="minor"/>
      </rPr>
      <t xml:space="preserve"> Please refer to monitoring schdeule under lead/copper for required # of samples</t>
    </r>
  </si>
  <si>
    <t>Internal Plumbing (2) - Optional</t>
  </si>
  <si>
    <t>System Side Service Line</t>
  </si>
  <si>
    <t>Customer Side Service Line</t>
  </si>
  <si>
    <t>INSTRUCTIONS TO USE THIS WORKBOOK</t>
  </si>
  <si>
    <t>Home Type</t>
  </si>
  <si>
    <t>Specific Year Built (if applicable)</t>
  </si>
  <si>
    <t xml:space="preserve">Sample Tap Location </t>
  </si>
  <si>
    <t>Notes</t>
  </si>
  <si>
    <t xml:space="preserve">Presence of Lead service line at multifamily homes </t>
  </si>
  <si>
    <t xml:space="preserve">Tier Designation for Lead and Copper Site Selection </t>
  </si>
  <si>
    <t xml:space="preserve">Additional System Information </t>
  </si>
  <si>
    <t xml:space="preserve">Count </t>
  </si>
  <si>
    <t xml:space="preserve">Number of sites to be collected for standard monitoring </t>
  </si>
  <si>
    <t>This workbook is intended for automatically assigning tier numbers to sites select by systems for lead and copper sampling</t>
  </si>
  <si>
    <t xml:space="preserve">Number of sites to be collected for reduced monitoring </t>
  </si>
  <si>
    <t>Water System Name</t>
  </si>
  <si>
    <t>* Please refer to monitoring schedule for required number of sites</t>
  </si>
  <si>
    <t>Water System PWSID</t>
  </si>
  <si>
    <t>System Population</t>
  </si>
  <si>
    <t>Contact Information (Name)</t>
  </si>
  <si>
    <t>Contact Information (Phone #)</t>
  </si>
  <si>
    <t>Contact Information (E-mail)</t>
  </si>
  <si>
    <t>Date submitted to MDH</t>
  </si>
  <si>
    <t xml:space="preserve">Minnesota Department of Health 
</t>
  </si>
  <si>
    <t>To obtain additional information, please contact Tareq Bastawisy</t>
  </si>
  <si>
    <t>Phone: 651-368-1235
Email: tareq.bastawisy@state.mn.us</t>
  </si>
  <si>
    <t xml:space="preserve">Presence of Lead service line at single family homes </t>
  </si>
  <si>
    <r>
      <t xml:space="preserve">Input System Information In </t>
    </r>
    <r>
      <rPr>
        <b/>
        <sz val="20"/>
        <color theme="4" tint="-0.249977111117893"/>
        <rFont val="Calibri"/>
        <family val="2"/>
        <scheme val="minor"/>
      </rPr>
      <t>Sheet-1</t>
    </r>
  </si>
  <si>
    <r>
      <t xml:space="preserve">Read Through </t>
    </r>
    <r>
      <rPr>
        <b/>
        <sz val="20"/>
        <color theme="4" tint="-0.249977111117893"/>
        <rFont val="Calibri"/>
        <family val="2"/>
        <scheme val="minor"/>
      </rPr>
      <t>Sheet-2</t>
    </r>
    <r>
      <rPr>
        <sz val="20"/>
        <color theme="1"/>
        <rFont val="Calibri"/>
        <family val="2"/>
        <scheme val="minor"/>
      </rPr>
      <t xml:space="preserve"> To Determine Sites to Use for Sampling
Sampling Points From Kitchen or Bathroom Only. Other Taps Needs MDH Approval
Sites must NOT have POE/POU installed (Unless all sites are in the system have POU/POE installed)
</t>
    </r>
  </si>
  <si>
    <r>
      <t xml:space="preserve">Fill In Site Information In </t>
    </r>
    <r>
      <rPr>
        <b/>
        <sz val="20"/>
        <color theme="4" tint="-0.249977111117893"/>
        <rFont val="Calibri"/>
        <family val="2"/>
        <scheme val="minor"/>
      </rPr>
      <t>Sheet-3</t>
    </r>
    <r>
      <rPr>
        <sz val="20"/>
        <color theme="1"/>
        <rFont val="Calibri"/>
        <family val="2"/>
        <scheme val="minor"/>
      </rPr>
      <t>. 
Only Fill In Information for Blue Highlighted Cells
Must Have Enough Sites To Meet Lead/Copper Monitoring Schedule</t>
    </r>
  </si>
  <si>
    <r>
      <t xml:space="preserve">Complete Site Confirmation In </t>
    </r>
    <r>
      <rPr>
        <b/>
        <sz val="20"/>
        <color theme="4" tint="-0.249977111117893"/>
        <rFont val="Calibri"/>
        <family val="2"/>
        <scheme val="minor"/>
      </rPr>
      <t>Sheet-4</t>
    </r>
    <r>
      <rPr>
        <sz val="20"/>
        <color theme="1"/>
        <rFont val="Calibri"/>
        <family val="2"/>
        <scheme val="minor"/>
      </rPr>
      <t>. 
Only Fill In Information for Blue Highlighted Cells
Follow Steps to Complete Confirmation of Sites</t>
    </r>
  </si>
  <si>
    <t>Lead Gooseneck Present</t>
  </si>
  <si>
    <r>
      <t xml:space="preserve">1. PLEASE ANSWER </t>
    </r>
    <r>
      <rPr>
        <b/>
        <sz val="20"/>
        <color theme="4" tint="-0.249977111117893"/>
        <rFont val="Calibri"/>
        <family val="2"/>
        <scheme val="minor"/>
      </rPr>
      <t>ALL</t>
    </r>
    <r>
      <rPr>
        <b/>
        <sz val="20"/>
        <rFont val="Calibri"/>
        <family val="2"/>
        <scheme val="minor"/>
      </rPr>
      <t xml:space="preserve"> QUESTIONS. 
2. ALL CONFIRMATIONS MUST BE </t>
    </r>
    <r>
      <rPr>
        <b/>
        <sz val="20"/>
        <color theme="4" tint="-0.249977111117893"/>
        <rFont val="Calibri"/>
        <family val="2"/>
        <scheme val="minor"/>
      </rPr>
      <t>"YES"</t>
    </r>
    <r>
      <rPr>
        <b/>
        <sz val="20"/>
        <rFont val="Calibri"/>
        <family val="2"/>
        <scheme val="minor"/>
      </rPr>
      <t xml:space="preserve">. 
3. IF CONFIRMATION IS </t>
    </r>
    <r>
      <rPr>
        <b/>
        <sz val="20"/>
        <color theme="4" tint="-0.249977111117893"/>
        <rFont val="Calibri"/>
        <family val="2"/>
        <scheme val="minor"/>
      </rPr>
      <t>"NO"</t>
    </r>
    <r>
      <rPr>
        <b/>
        <sz val="20"/>
        <rFont val="Calibri"/>
        <family val="2"/>
        <scheme val="minor"/>
      </rPr>
      <t xml:space="preserve">, FOLLOW STEPS TO CONFIRM IT. </t>
    </r>
  </si>
  <si>
    <t xml:space="preserve">Single family homes with internal lead plumbing </t>
  </si>
  <si>
    <t>Presence of internal lead plumbing at single family homes</t>
  </si>
  <si>
    <t xml:space="preserve"> Installed between 1983 to June 1st 1985 with copper plumbing and lead solder at multifamily homes </t>
  </si>
  <si>
    <t>Water system installed post June 1st 1985 (OR) All sample locations with point of entry or point of use treatment devices installed</t>
  </si>
  <si>
    <t xml:space="preserve">Presence of internal lead plumbing at multifamily homes </t>
  </si>
  <si>
    <t>Installed between 1983 to June 1st 1985 with copper plumbing and lead solder at single family homes</t>
  </si>
  <si>
    <t>Installed before Jan 1st 1983 with lead solder plumbing at single family homes</t>
  </si>
  <si>
    <t>Version 1.3 dated 02.28.2024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</si>
</sst>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4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9">
    <xf numFmtId="0" fontId="0" fillId="0" borderId="0" xfId="0"/>
    <xf numFmtId="0" fontId="0" fillId="4" borderId="1" xfId="0" applyFill="1" applyBorder="1" applyProtection="1"/>
    <xf numFmtId="1" fontId="1" fillId="0" borderId="5" xfId="0" applyNumberFormat="1" applyFont="1" applyBorder="1" applyProtection="1"/>
    <xf numFmtId="0" fontId="0" fillId="0" borderId="0" xfId="0" applyProtection="1"/>
    <xf numFmtId="0" fontId="2" fillId="0" borderId="0" xfId="0" applyFont="1" applyAlignment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2" fillId="0" borderId="0" xfId="0" applyFont="1" applyFill="1" applyBorder="1" applyAlignment="1" applyProtection="1">
      <alignment vertical="center"/>
    </xf>
    <xf numFmtId="0" fontId="1" fillId="6" borderId="26" xfId="0" applyFont="1" applyFill="1" applyBorder="1" applyAlignment="1" applyProtection="1">
      <alignment horizontal="center" vertical="center"/>
    </xf>
    <xf numFmtId="0" fontId="1" fillId="6" borderId="27" xfId="0" applyFont="1" applyFill="1" applyBorder="1" applyAlignment="1" applyProtection="1">
      <alignment horizontal="center" vertical="center"/>
    </xf>
    <xf numFmtId="0" fontId="1" fillId="6" borderId="27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18" xfId="0" applyFill="1" applyBorder="1" applyProtection="1"/>
    <xf numFmtId="0" fontId="0" fillId="4" borderId="25" xfId="0" applyFill="1" applyBorder="1" applyProtection="1"/>
    <xf numFmtId="0" fontId="0" fillId="5" borderId="19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/>
    </xf>
    <xf numFmtId="0" fontId="0" fillId="5" borderId="1" xfId="0" applyFill="1" applyBorder="1" applyProtection="1"/>
    <xf numFmtId="0" fontId="0" fillId="5" borderId="20" xfId="0" applyFill="1" applyBorder="1" applyProtection="1"/>
    <xf numFmtId="0" fontId="0" fillId="4" borderId="19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/>
    </xf>
    <xf numFmtId="0" fontId="0" fillId="4" borderId="20" xfId="0" applyFill="1" applyBorder="1" applyProtection="1"/>
    <xf numFmtId="0" fontId="0" fillId="5" borderId="21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 vertical="center" wrapText="1"/>
    </xf>
    <xf numFmtId="0" fontId="0" fillId="5" borderId="22" xfId="0" applyFill="1" applyBorder="1" applyProtection="1"/>
    <xf numFmtId="0" fontId="0" fillId="5" borderId="23" xfId="0" applyFill="1" applyBorder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0" fillId="0" borderId="4" xfId="0" applyBorder="1" applyProtection="1"/>
    <xf numFmtId="0" fontId="1" fillId="2" borderId="6" xfId="0" applyFont="1" applyFill="1" applyBorder="1" applyProtection="1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1" xfId="0" applyNumberFormat="1" applyBorder="1" applyProtection="1">
      <protection hidden="1"/>
    </xf>
    <xf numFmtId="0" fontId="2" fillId="0" borderId="0" xfId="0" applyFont="1" applyBorder="1" applyAlignment="1" applyProtection="1"/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Protection="1"/>
    <xf numFmtId="0" fontId="0" fillId="0" borderId="0" xfId="0" applyAlignment="1"/>
    <xf numFmtId="0" fontId="0" fillId="0" borderId="0" xfId="0" applyFill="1" applyBorder="1" applyProtection="1"/>
    <xf numFmtId="1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0" fontId="0" fillId="5" borderId="29" xfId="0" applyFill="1" applyBorder="1" applyAlignment="1" applyProtection="1">
      <alignment horizontal="center"/>
    </xf>
    <xf numFmtId="0" fontId="0" fillId="5" borderId="30" xfId="0" applyFill="1" applyBorder="1" applyProtection="1"/>
    <xf numFmtId="0" fontId="0" fillId="5" borderId="31" xfId="0" applyFill="1" applyBorder="1" applyProtection="1"/>
    <xf numFmtId="0" fontId="0" fillId="4" borderId="32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 vertical="center"/>
    </xf>
    <xf numFmtId="0" fontId="0" fillId="5" borderId="34" xfId="0" applyFill="1" applyBorder="1" applyAlignment="1" applyProtection="1">
      <alignment horizontal="center" vertical="center"/>
    </xf>
    <xf numFmtId="0" fontId="0" fillId="5" borderId="35" xfId="0" applyFill="1" applyBorder="1" applyAlignment="1" applyProtection="1">
      <alignment horizontal="center" vertical="center" wrapText="1"/>
    </xf>
    <xf numFmtId="0" fontId="0" fillId="4" borderId="33" xfId="0" applyFill="1" applyBorder="1" applyProtection="1"/>
    <xf numFmtId="0" fontId="0" fillId="5" borderId="12" xfId="0" applyFill="1" applyBorder="1" applyProtection="1"/>
    <xf numFmtId="0" fontId="0" fillId="4" borderId="12" xfId="0" applyFill="1" applyBorder="1" applyProtection="1"/>
    <xf numFmtId="0" fontId="0" fillId="5" borderId="36" xfId="0" applyFill="1" applyBorder="1" applyAlignment="1" applyProtection="1">
      <alignment horizontal="center"/>
    </xf>
    <xf numFmtId="0" fontId="0" fillId="4" borderId="36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 vertical="center" wrapText="1"/>
    </xf>
    <xf numFmtId="0" fontId="0" fillId="5" borderId="37" xfId="0" applyFill="1" applyBorder="1" applyAlignment="1" applyProtection="1">
      <alignment horizontal="center"/>
    </xf>
    <xf numFmtId="0" fontId="0" fillId="5" borderId="38" xfId="0" applyFill="1" applyBorder="1" applyProtection="1"/>
    <xf numFmtId="0" fontId="0" fillId="4" borderId="1" xfId="0" applyFill="1" applyBorder="1" applyAlignment="1" applyProtection="1">
      <alignment wrapText="1"/>
      <protection hidden="1"/>
    </xf>
    <xf numFmtId="0" fontId="1" fillId="9" borderId="1" xfId="0" applyFont="1" applyFill="1" applyBorder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</xf>
    <xf numFmtId="0" fontId="0" fillId="11" borderId="1" xfId="0" applyFill="1" applyBorder="1" applyAlignment="1" applyProtection="1">
      <alignment wrapText="1"/>
      <protection locked="0"/>
    </xf>
    <xf numFmtId="0" fontId="0" fillId="11" borderId="1" xfId="0" applyFill="1" applyBorder="1" applyProtection="1">
      <protection locked="0"/>
    </xf>
    <xf numFmtId="0" fontId="0" fillId="11" borderId="9" xfId="0" applyFill="1" applyBorder="1" applyProtection="1">
      <protection locked="0"/>
    </xf>
    <xf numFmtId="0" fontId="0" fillId="0" borderId="0" xfId="0" applyFill="1"/>
    <xf numFmtId="0" fontId="0" fillId="11" borderId="10" xfId="0" applyFill="1" applyBorder="1" applyAlignment="1" applyProtection="1">
      <alignment horizontal="center"/>
      <protection locked="0"/>
    </xf>
    <xf numFmtId="0" fontId="0" fillId="11" borderId="35" xfId="0" applyFill="1" applyBorder="1" applyAlignment="1" applyProtection="1">
      <alignment horizontal="center"/>
      <protection locked="0"/>
    </xf>
    <xf numFmtId="0" fontId="0" fillId="11" borderId="33" xfId="0" applyFill="1" applyBorder="1" applyAlignment="1" applyProtection="1">
      <alignment horizontal="center"/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0" fillId="11" borderId="38" xfId="0" applyFill="1" applyBorder="1" applyAlignment="1" applyProtection="1">
      <alignment horizontal="center"/>
      <protection locked="0"/>
    </xf>
    <xf numFmtId="0" fontId="0" fillId="11" borderId="18" xfId="0" applyFill="1" applyBorder="1" applyAlignment="1" applyProtection="1">
      <alignment horizontal="center"/>
      <protection locked="0"/>
    </xf>
    <xf numFmtId="0" fontId="0" fillId="11" borderId="22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wrapText="1"/>
      <protection hidden="1"/>
    </xf>
    <xf numFmtId="0" fontId="0" fillId="11" borderId="6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 applyProtection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7" borderId="13" xfId="0" applyFont="1" applyFill="1" applyBorder="1" applyAlignment="1" applyProtection="1">
      <alignment horizontal="center"/>
    </xf>
    <xf numFmtId="0" fontId="6" fillId="7" borderId="14" xfId="0" applyFont="1" applyFill="1" applyBorder="1" applyAlignment="1" applyProtection="1">
      <alignment horizontal="center"/>
    </xf>
    <xf numFmtId="0" fontId="6" fillId="7" borderId="15" xfId="0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/>
    </xf>
    <xf numFmtId="0" fontId="0" fillId="4" borderId="34" xfId="0" applyFill="1" applyBorder="1" applyAlignment="1" applyProtection="1">
      <alignment horizontal="center" vertical="center"/>
    </xf>
    <xf numFmtId="0" fontId="0" fillId="11" borderId="34" xfId="0" applyFill="1" applyBorder="1" applyAlignment="1" applyProtection="1">
      <alignment horizontal="center"/>
      <protection locked="0"/>
    </xf>
    <xf numFmtId="0" fontId="12" fillId="1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0" fillId="11" borderId="1" xfId="0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11" borderId="10" xfId="0" applyFill="1" applyBorder="1" applyAlignment="1" applyProtection="1">
      <alignment horizontal="center"/>
      <protection locked="0"/>
    </xf>
    <xf numFmtId="0" fontId="0" fillId="11" borderId="11" xfId="0" applyFill="1" applyBorder="1" applyAlignment="1" applyProtection="1">
      <alignment horizontal="center"/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1" fillId="0" borderId="0" xfId="1" applyFont="1" applyFill="1" applyAlignment="1" applyProtection="1">
      <alignment horizontal="left" wrapText="1"/>
    </xf>
    <xf numFmtId="0" fontId="11" fillId="0" borderId="0" xfId="1" applyFont="1" applyFill="1" applyAlignment="1" applyProtection="1">
      <alignment horizontal="left"/>
    </xf>
    <xf numFmtId="0" fontId="7" fillId="0" borderId="0" xfId="0" applyFont="1" applyAlignment="1">
      <alignment horizontal="left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11" borderId="2" xfId="0" applyFont="1" applyFill="1" applyBorder="1" applyAlignment="1" applyProtection="1">
      <alignment horizontal="center"/>
    </xf>
    <xf numFmtId="0" fontId="1" fillId="11" borderId="3" xfId="0" applyFont="1" applyFill="1" applyBorder="1" applyAlignment="1" applyProtection="1">
      <alignment horizontal="center"/>
    </xf>
    <xf numFmtId="0" fontId="1" fillId="11" borderId="4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0" fillId="8" borderId="16" xfId="0" applyFill="1" applyBorder="1" applyAlignment="1" applyProtection="1">
      <alignment horizontal="center"/>
    </xf>
    <xf numFmtId="0" fontId="0" fillId="8" borderId="17" xfId="0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11" borderId="13" xfId="0" applyFont="1" applyFill="1" applyBorder="1" applyAlignment="1" applyProtection="1">
      <alignment horizontal="center"/>
      <protection hidden="1"/>
    </xf>
    <xf numFmtId="0" fontId="1" fillId="11" borderId="14" xfId="0" applyFont="1" applyFill="1" applyBorder="1" applyAlignment="1" applyProtection="1">
      <alignment horizontal="center"/>
      <protection hidden="1"/>
    </xf>
    <xf numFmtId="0" fontId="1" fillId="11" borderId="15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16" fillId="12" borderId="2" xfId="0" applyFont="1" applyFill="1" applyBorder="1" applyAlignment="1" applyProtection="1">
      <alignment horizontal="center" vertical="center" wrapText="1"/>
    </xf>
    <xf numFmtId="0" fontId="16" fillId="12" borderId="3" xfId="0" applyFont="1" applyFill="1" applyBorder="1" applyAlignment="1" applyProtection="1">
      <alignment horizontal="center" vertical="center" wrapText="1"/>
    </xf>
    <xf numFmtId="0" fontId="16" fillId="12" borderId="4" xfId="0" applyFont="1" applyFill="1" applyBorder="1" applyAlignment="1" applyProtection="1">
      <alignment horizontal="center" vertical="center" wrapText="1"/>
    </xf>
    <xf numFmtId="0" fontId="16" fillId="12" borderId="5" xfId="0" applyFont="1" applyFill="1" applyBorder="1" applyAlignment="1" applyProtection="1">
      <alignment horizontal="center" vertical="center" wrapText="1"/>
    </xf>
    <xf numFmtId="0" fontId="16" fillId="12" borderId="0" xfId="0" applyFont="1" applyFill="1" applyBorder="1" applyAlignment="1" applyProtection="1">
      <alignment horizontal="center" vertical="center" wrapText="1"/>
    </xf>
    <xf numFmtId="0" fontId="16" fillId="12" borderId="6" xfId="0" applyFont="1" applyFill="1" applyBorder="1" applyAlignment="1" applyProtection="1">
      <alignment horizontal="center" vertical="center" wrapText="1"/>
    </xf>
    <xf numFmtId="0" fontId="16" fillId="12" borderId="7" xfId="0" applyFont="1" applyFill="1" applyBorder="1" applyAlignment="1" applyProtection="1">
      <alignment horizontal="center" vertical="center" wrapText="1"/>
    </xf>
    <xf numFmtId="0" fontId="16" fillId="12" borderId="8" xfId="0" applyFont="1" applyFill="1" applyBorder="1" applyAlignment="1" applyProtection="1">
      <alignment horizontal="center" vertical="center" wrapText="1"/>
    </xf>
    <xf numFmtId="0" fontId="16" fillId="12" borderId="9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608358</xdr:colOff>
      <xdr:row>6</xdr:row>
      <xdr:rowOff>85725</xdr:rowOff>
    </xdr:from>
    <xdr:to>
      <xdr:col>6</xdr:col>
      <xdr:colOff>8283</xdr:colOff>
      <xdr:row>6</xdr:row>
      <xdr:rowOff>85725</xdr:rowOff>
    </xdr:to>
    <xdr:cxnSp macro="">
      <xdr:nvCxnSpPr>
        <xdr:cNvPr id="3" name="Straight Arrow Connector 2" descr="Right arrow - Yes">
          <a:extLst>
            <a:ext uri="{FF2B5EF4-FFF2-40B4-BE49-F238E27FC236}">
              <a16:creationId xmlns:a16="http://schemas.microsoft.com/office/drawing/2014/main" id="{A64FCBCA-A6B5-A2D3-F6BA-8D0BACD2A28F}"/>
            </a:ext>
          </a:extLst>
        </xdr:cNvPr>
        <xdr:cNvCxnSpPr/>
      </xdr:nvCxnSpPr>
      <xdr:spPr>
        <a:xfrm>
          <a:off x="3060010" y="1245290"/>
          <a:ext cx="625751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9</xdr:row>
      <xdr:rowOff>0</xdr:rowOff>
    </xdr:from>
    <xdr:to>
      <xdr:col>3</xdr:col>
      <xdr:colOff>309563</xdr:colOff>
      <xdr:row>12</xdr:row>
      <xdr:rowOff>5953</xdr:rowOff>
    </xdr:to>
    <xdr:cxnSp macro="">
      <xdr:nvCxnSpPr>
        <xdr:cNvPr id="6" name="Straight Arrow Connector 5" descr="down arrow">
          <a:extLst>
            <a:ext uri="{FF2B5EF4-FFF2-40B4-BE49-F238E27FC236}">
              <a16:creationId xmlns:a16="http://schemas.microsoft.com/office/drawing/2014/main" id="{765D244D-BC98-4279-BC8A-1E484266B24F}"/>
            </a:ext>
          </a:extLst>
        </xdr:cNvPr>
        <xdr:cNvCxnSpPr/>
      </xdr:nvCxnSpPr>
      <xdr:spPr>
        <a:xfrm>
          <a:off x="2126456" y="1750219"/>
          <a:ext cx="4763" cy="589359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608358</xdr:colOff>
      <xdr:row>14</xdr:row>
      <xdr:rowOff>85725</xdr:rowOff>
    </xdr:from>
    <xdr:to>
      <xdr:col>6</xdr:col>
      <xdr:colOff>8283</xdr:colOff>
      <xdr:row>14</xdr:row>
      <xdr:rowOff>85725</xdr:rowOff>
    </xdr:to>
    <xdr:cxnSp macro="">
      <xdr:nvCxnSpPr>
        <xdr:cNvPr id="9" name="Straight Arrow Connector 8" descr="Right Arrow- Yes">
          <a:extLst>
            <a:ext uri="{FF2B5EF4-FFF2-40B4-BE49-F238E27FC236}">
              <a16:creationId xmlns:a16="http://schemas.microsoft.com/office/drawing/2014/main" id="{96681F9C-A850-4653-B71D-9ADBDB42081E}"/>
            </a:ext>
          </a:extLst>
        </xdr:cNvPr>
        <xdr:cNvCxnSpPr/>
      </xdr:nvCxnSpPr>
      <xdr:spPr>
        <a:xfrm>
          <a:off x="3060010" y="2785855"/>
          <a:ext cx="625751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50109</xdr:colOff>
      <xdr:row>4</xdr:row>
      <xdr:rowOff>153641</xdr:rowOff>
    </xdr:from>
    <xdr:ext cx="469359" cy="327141"/>
    <xdr:sp macro="" textlink="">
      <xdr:nvSpPr>
        <xdr:cNvPr id="11" name="TextBox 10" descr="Right Arrow - Yes">
          <a:extLst>
            <a:ext uri="{FF2B5EF4-FFF2-40B4-BE49-F238E27FC236}">
              <a16:creationId xmlns:a16="http://schemas.microsoft.com/office/drawing/2014/main" id="{6B4F75F0-0579-3BD8-52F9-EE74074F953B}"/>
            </a:ext>
          </a:extLst>
        </xdr:cNvPr>
        <xdr:cNvSpPr txBox="1"/>
      </xdr:nvSpPr>
      <xdr:spPr>
        <a:xfrm>
          <a:off x="3114674" y="932206"/>
          <a:ext cx="46935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YES</a:t>
          </a:r>
        </a:p>
      </xdr:txBody>
    </xdr:sp>
    <xdr:clientData/>
  </xdr:oneCellAnchor>
  <xdr:oneCellAnchor>
    <xdr:from>
      <xdr:col>3</xdr:col>
      <xdr:colOff>304800</xdr:colOff>
      <xdr:row>9</xdr:row>
      <xdr:rowOff>114300</xdr:rowOff>
    </xdr:from>
    <xdr:ext cx="441468" cy="327141"/>
    <xdr:sp macro="" textlink="">
      <xdr:nvSpPr>
        <xdr:cNvPr id="12" name="TextBox 11" descr="No">
          <a:extLst>
            <a:ext uri="{FF2B5EF4-FFF2-40B4-BE49-F238E27FC236}">
              <a16:creationId xmlns:a16="http://schemas.microsoft.com/office/drawing/2014/main" id="{93C6E915-F1B2-4C14-A463-82D57A4E4740}"/>
            </a:ext>
          </a:extLst>
        </xdr:cNvPr>
        <xdr:cNvSpPr txBox="1"/>
      </xdr:nvSpPr>
      <xdr:spPr>
        <a:xfrm>
          <a:off x="2133600" y="1857375"/>
          <a:ext cx="441468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NO</a:t>
          </a:r>
        </a:p>
      </xdr:txBody>
    </xdr:sp>
    <xdr:clientData/>
  </xdr:oneCellAnchor>
  <xdr:oneCellAnchor>
    <xdr:from>
      <xdr:col>5</xdr:col>
      <xdr:colOff>47625</xdr:colOff>
      <xdr:row>12</xdr:row>
      <xdr:rowOff>135835</xdr:rowOff>
    </xdr:from>
    <xdr:ext cx="469359" cy="327141"/>
    <xdr:sp macro="" textlink="">
      <xdr:nvSpPr>
        <xdr:cNvPr id="13" name="TextBox 12" descr="Right Arrow - Yes">
          <a:extLst>
            <a:ext uri="{FF2B5EF4-FFF2-40B4-BE49-F238E27FC236}">
              <a16:creationId xmlns:a16="http://schemas.microsoft.com/office/drawing/2014/main" id="{8CE424F6-B947-493D-997A-BE2952FF50CA}"/>
            </a:ext>
          </a:extLst>
        </xdr:cNvPr>
        <xdr:cNvSpPr txBox="1"/>
      </xdr:nvSpPr>
      <xdr:spPr>
        <a:xfrm>
          <a:off x="3112190" y="2454965"/>
          <a:ext cx="46935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YES</a:t>
          </a:r>
        </a:p>
      </xdr:txBody>
    </xdr:sp>
    <xdr:clientData/>
  </xdr:oneCellAnchor>
  <xdr:twoCellAnchor>
    <xdr:from>
      <xdr:col>3</xdr:col>
      <xdr:colOff>344090</xdr:colOff>
      <xdr:row>17</xdr:row>
      <xdr:rowOff>5954</xdr:rowOff>
    </xdr:from>
    <xdr:to>
      <xdr:col>3</xdr:col>
      <xdr:colOff>344365</xdr:colOff>
      <xdr:row>19</xdr:row>
      <xdr:rowOff>190500</xdr:rowOff>
    </xdr:to>
    <xdr:cxnSp macro="">
      <xdr:nvCxnSpPr>
        <xdr:cNvPr id="14" name="Straight Arrow Connector 13" descr="Down Arrow - No">
          <a:extLst>
            <a:ext uri="{FF2B5EF4-FFF2-40B4-BE49-F238E27FC236}">
              <a16:creationId xmlns:a16="http://schemas.microsoft.com/office/drawing/2014/main" id="{0596BF88-3627-42A3-8E81-1751DE33C9EB}"/>
            </a:ext>
          </a:extLst>
        </xdr:cNvPr>
        <xdr:cNvCxnSpPr/>
      </xdr:nvCxnSpPr>
      <xdr:spPr>
        <a:xfrm>
          <a:off x="2168494" y="3281089"/>
          <a:ext cx="275" cy="565546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608358</xdr:colOff>
      <xdr:row>22</xdr:row>
      <xdr:rowOff>85725</xdr:rowOff>
    </xdr:from>
    <xdr:to>
      <xdr:col>6</xdr:col>
      <xdr:colOff>8283</xdr:colOff>
      <xdr:row>22</xdr:row>
      <xdr:rowOff>85725</xdr:rowOff>
    </xdr:to>
    <xdr:cxnSp macro="">
      <xdr:nvCxnSpPr>
        <xdr:cNvPr id="17" name="Straight Arrow Connector 16" descr="Right Arrow - Yes">
          <a:extLst>
            <a:ext uri="{FF2B5EF4-FFF2-40B4-BE49-F238E27FC236}">
              <a16:creationId xmlns:a16="http://schemas.microsoft.com/office/drawing/2014/main" id="{096575F0-F3EC-4114-9AEB-A2158CED0443}"/>
            </a:ext>
          </a:extLst>
        </xdr:cNvPr>
        <xdr:cNvCxnSpPr/>
      </xdr:nvCxnSpPr>
      <xdr:spPr>
        <a:xfrm>
          <a:off x="3060010" y="4326421"/>
          <a:ext cx="625751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335756</xdr:colOff>
      <xdr:row>17</xdr:row>
      <xdr:rowOff>130968</xdr:rowOff>
    </xdr:from>
    <xdr:ext cx="441468" cy="327141"/>
    <xdr:sp macro="" textlink="">
      <xdr:nvSpPr>
        <xdr:cNvPr id="18" name="TextBox 17" descr="Down Arrow - No">
          <a:extLst>
            <a:ext uri="{FF2B5EF4-FFF2-40B4-BE49-F238E27FC236}">
              <a16:creationId xmlns:a16="http://schemas.microsoft.com/office/drawing/2014/main" id="{1A56121B-61E4-452D-89FA-C1CB9849228D}"/>
            </a:ext>
          </a:extLst>
        </xdr:cNvPr>
        <xdr:cNvSpPr txBox="1"/>
      </xdr:nvSpPr>
      <xdr:spPr>
        <a:xfrm>
          <a:off x="2157412" y="3428999"/>
          <a:ext cx="441468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NO</a:t>
          </a:r>
        </a:p>
      </xdr:txBody>
    </xdr:sp>
    <xdr:clientData/>
  </xdr:oneCellAnchor>
  <xdr:oneCellAnchor>
    <xdr:from>
      <xdr:col>5</xdr:col>
      <xdr:colOff>53996</xdr:colOff>
      <xdr:row>20</xdr:row>
      <xdr:rowOff>135389</xdr:rowOff>
    </xdr:from>
    <xdr:ext cx="469359" cy="327141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33FD658-7D7B-4B96-98C8-5161671F1A7F}"/>
            </a:ext>
          </a:extLst>
        </xdr:cNvPr>
        <xdr:cNvSpPr txBox="1"/>
      </xdr:nvSpPr>
      <xdr:spPr>
        <a:xfrm>
          <a:off x="3118561" y="3995085"/>
          <a:ext cx="46935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YES</a:t>
          </a:r>
        </a:p>
      </xdr:txBody>
    </xdr:sp>
    <xdr:clientData/>
  </xdr:oneCellAnchor>
  <xdr:twoCellAnchor>
    <xdr:from>
      <xdr:col>3</xdr:col>
      <xdr:colOff>344365</xdr:colOff>
      <xdr:row>25</xdr:row>
      <xdr:rowOff>8</xdr:rowOff>
    </xdr:from>
    <xdr:to>
      <xdr:col>3</xdr:col>
      <xdr:colOff>344640</xdr:colOff>
      <xdr:row>27</xdr:row>
      <xdr:rowOff>184554</xdr:rowOff>
    </xdr:to>
    <xdr:cxnSp macro="">
      <xdr:nvCxnSpPr>
        <xdr:cNvPr id="21" name="Straight Arrow Connector 20" descr="Straight down arrow connector - No">
          <a:extLst>
            <a:ext uri="{FF2B5EF4-FFF2-40B4-BE49-F238E27FC236}">
              <a16:creationId xmlns:a16="http://schemas.microsoft.com/office/drawing/2014/main" id="{40606B1A-8D5D-4F45-8B1D-2F3C8FC2E050}"/>
            </a:ext>
          </a:extLst>
        </xdr:cNvPr>
        <xdr:cNvCxnSpPr/>
      </xdr:nvCxnSpPr>
      <xdr:spPr>
        <a:xfrm>
          <a:off x="2168769" y="4813796"/>
          <a:ext cx="275" cy="565546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608358</xdr:colOff>
      <xdr:row>30</xdr:row>
      <xdr:rowOff>85725</xdr:rowOff>
    </xdr:from>
    <xdr:to>
      <xdr:col>6</xdr:col>
      <xdr:colOff>8283</xdr:colOff>
      <xdr:row>30</xdr:row>
      <xdr:rowOff>85725</xdr:rowOff>
    </xdr:to>
    <xdr:cxnSp macro="">
      <xdr:nvCxnSpPr>
        <xdr:cNvPr id="22" name="Straight Arrow Connector 21" descr="Straight right arrow connector - Yes">
          <a:extLst>
            <a:ext uri="{FF2B5EF4-FFF2-40B4-BE49-F238E27FC236}">
              <a16:creationId xmlns:a16="http://schemas.microsoft.com/office/drawing/2014/main" id="{17B343D2-5F8C-4A6E-8952-5EC11403E7BB}"/>
            </a:ext>
          </a:extLst>
        </xdr:cNvPr>
        <xdr:cNvCxnSpPr/>
      </xdr:nvCxnSpPr>
      <xdr:spPr>
        <a:xfrm>
          <a:off x="3060010" y="5866986"/>
          <a:ext cx="625751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318354</xdr:colOff>
      <xdr:row>25</xdr:row>
      <xdr:rowOff>117230</xdr:rowOff>
    </xdr:from>
    <xdr:ext cx="441468" cy="327141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9790567-CE20-4F28-AD07-94787C83CF59}"/>
            </a:ext>
          </a:extLst>
        </xdr:cNvPr>
        <xdr:cNvSpPr txBox="1"/>
      </xdr:nvSpPr>
      <xdr:spPr>
        <a:xfrm>
          <a:off x="2142758" y="4931018"/>
          <a:ext cx="441468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NO</a:t>
          </a:r>
        </a:p>
      </xdr:txBody>
    </xdr:sp>
    <xdr:clientData/>
  </xdr:oneCellAnchor>
  <xdr:oneCellAnchor>
    <xdr:from>
      <xdr:col>5</xdr:col>
      <xdr:colOff>51577</xdr:colOff>
      <xdr:row>28</xdr:row>
      <xdr:rowOff>134879</xdr:rowOff>
    </xdr:from>
    <xdr:ext cx="469359" cy="327141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2717C94-6D56-4A63-B86D-9755A604A658}"/>
            </a:ext>
          </a:extLst>
        </xdr:cNvPr>
        <xdr:cNvSpPr txBox="1"/>
      </xdr:nvSpPr>
      <xdr:spPr>
        <a:xfrm>
          <a:off x="3116142" y="5535140"/>
          <a:ext cx="46935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YES</a:t>
          </a:r>
        </a:p>
      </xdr:txBody>
    </xdr:sp>
    <xdr:clientData/>
  </xdr:oneCellAnchor>
  <xdr:twoCellAnchor>
    <xdr:from>
      <xdr:col>3</xdr:col>
      <xdr:colOff>342898</xdr:colOff>
      <xdr:row>32</xdr:row>
      <xdr:rowOff>196368</xdr:rowOff>
    </xdr:from>
    <xdr:to>
      <xdr:col>3</xdr:col>
      <xdr:colOff>343173</xdr:colOff>
      <xdr:row>35</xdr:row>
      <xdr:rowOff>183087</xdr:rowOff>
    </xdr:to>
    <xdr:cxnSp macro="">
      <xdr:nvCxnSpPr>
        <xdr:cNvPr id="25" name="Straight Arrow Connector 24" descr="Straight down arrow connector - No">
          <a:extLst>
            <a:ext uri="{FF2B5EF4-FFF2-40B4-BE49-F238E27FC236}">
              <a16:creationId xmlns:a16="http://schemas.microsoft.com/office/drawing/2014/main" id="{BE4C52AA-041B-4D0B-81C2-C71057208D49}"/>
            </a:ext>
          </a:extLst>
        </xdr:cNvPr>
        <xdr:cNvCxnSpPr/>
      </xdr:nvCxnSpPr>
      <xdr:spPr>
        <a:xfrm>
          <a:off x="2167302" y="6350983"/>
          <a:ext cx="275" cy="565546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331543</xdr:colOff>
      <xdr:row>33</xdr:row>
      <xdr:rowOff>108437</xdr:rowOff>
    </xdr:from>
    <xdr:ext cx="441468" cy="327141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FEE03E7-B2BE-4033-86AF-3FD1D8149810}"/>
            </a:ext>
          </a:extLst>
        </xdr:cNvPr>
        <xdr:cNvSpPr txBox="1"/>
      </xdr:nvSpPr>
      <xdr:spPr>
        <a:xfrm>
          <a:off x="2155947" y="6460879"/>
          <a:ext cx="441468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NO</a:t>
          </a:r>
        </a:p>
      </xdr:txBody>
    </xdr:sp>
    <xdr:clientData/>
  </xdr:oneCellAnchor>
  <xdr:twoCellAnchor>
    <xdr:from>
      <xdr:col>12</xdr:col>
      <xdr:colOff>608358</xdr:colOff>
      <xdr:row>6</xdr:row>
      <xdr:rowOff>85725</xdr:rowOff>
    </xdr:from>
    <xdr:to>
      <xdr:col>14</xdr:col>
      <xdr:colOff>8283</xdr:colOff>
      <xdr:row>6</xdr:row>
      <xdr:rowOff>85725</xdr:rowOff>
    </xdr:to>
    <xdr:cxnSp macro="">
      <xdr:nvCxnSpPr>
        <xdr:cNvPr id="28" name="Straight Arrow Connector 27" descr="Straight right arrow connector - Yes">
          <a:extLst>
            <a:ext uri="{FF2B5EF4-FFF2-40B4-BE49-F238E27FC236}">
              <a16:creationId xmlns:a16="http://schemas.microsoft.com/office/drawing/2014/main" id="{7499D30C-9940-4DB2-8101-CDA32870A8C2}"/>
            </a:ext>
          </a:extLst>
        </xdr:cNvPr>
        <xdr:cNvCxnSpPr/>
      </xdr:nvCxnSpPr>
      <xdr:spPr>
        <a:xfrm>
          <a:off x="7963315" y="1245290"/>
          <a:ext cx="625751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320848</xdr:colOff>
      <xdr:row>9</xdr:row>
      <xdr:rowOff>2588</xdr:rowOff>
    </xdr:from>
    <xdr:to>
      <xdr:col>11</xdr:col>
      <xdr:colOff>325611</xdr:colOff>
      <xdr:row>12</xdr:row>
      <xdr:rowOff>8541</xdr:rowOff>
    </xdr:to>
    <xdr:cxnSp macro="">
      <xdr:nvCxnSpPr>
        <xdr:cNvPr id="29" name="Straight Arrow Connector 28" descr="Straight down arrow connector - No">
          <a:extLst>
            <a:ext uri="{FF2B5EF4-FFF2-40B4-BE49-F238E27FC236}">
              <a16:creationId xmlns:a16="http://schemas.microsoft.com/office/drawing/2014/main" id="{6F71AD58-DC6A-4C92-82F7-E60282B837B9}"/>
            </a:ext>
          </a:extLst>
        </xdr:cNvPr>
        <xdr:cNvCxnSpPr/>
      </xdr:nvCxnSpPr>
      <xdr:spPr>
        <a:xfrm>
          <a:off x="7062891" y="1741936"/>
          <a:ext cx="4763" cy="585735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608358</xdr:colOff>
      <xdr:row>14</xdr:row>
      <xdr:rowOff>85725</xdr:rowOff>
    </xdr:from>
    <xdr:to>
      <xdr:col>14</xdr:col>
      <xdr:colOff>8283</xdr:colOff>
      <xdr:row>14</xdr:row>
      <xdr:rowOff>85725</xdr:rowOff>
    </xdr:to>
    <xdr:cxnSp macro="">
      <xdr:nvCxnSpPr>
        <xdr:cNvPr id="30" name="Straight Arrow Connector 29" descr="Straight right arrow connector - Yes">
          <a:extLst>
            <a:ext uri="{FF2B5EF4-FFF2-40B4-BE49-F238E27FC236}">
              <a16:creationId xmlns:a16="http://schemas.microsoft.com/office/drawing/2014/main" id="{62CE208B-B3CC-47DC-B05B-B1F8D41FC907}"/>
            </a:ext>
          </a:extLst>
        </xdr:cNvPr>
        <xdr:cNvCxnSpPr/>
      </xdr:nvCxnSpPr>
      <xdr:spPr>
        <a:xfrm>
          <a:off x="7963315" y="2785855"/>
          <a:ext cx="625751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324159</xdr:colOff>
      <xdr:row>16</xdr:row>
      <xdr:rowOff>188118</xdr:rowOff>
    </xdr:from>
    <xdr:to>
      <xdr:col>11</xdr:col>
      <xdr:colOff>328922</xdr:colOff>
      <xdr:row>19</xdr:row>
      <xdr:rowOff>194070</xdr:rowOff>
    </xdr:to>
    <xdr:cxnSp macro="">
      <xdr:nvCxnSpPr>
        <xdr:cNvPr id="31" name="Straight Arrow Connector 30" descr="Straight down arrow connector - No">
          <a:extLst>
            <a:ext uri="{FF2B5EF4-FFF2-40B4-BE49-F238E27FC236}">
              <a16:creationId xmlns:a16="http://schemas.microsoft.com/office/drawing/2014/main" id="{C04689E3-7CDC-4810-954B-15B202346574}"/>
            </a:ext>
          </a:extLst>
        </xdr:cNvPr>
        <xdr:cNvCxnSpPr/>
      </xdr:nvCxnSpPr>
      <xdr:spPr>
        <a:xfrm>
          <a:off x="7066202" y="3269248"/>
          <a:ext cx="4763" cy="585735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319190</xdr:colOff>
      <xdr:row>25</xdr:row>
      <xdr:rowOff>930</xdr:rowOff>
    </xdr:from>
    <xdr:to>
      <xdr:col>11</xdr:col>
      <xdr:colOff>323953</xdr:colOff>
      <xdr:row>28</xdr:row>
      <xdr:rowOff>6882</xdr:rowOff>
    </xdr:to>
    <xdr:cxnSp macro="">
      <xdr:nvCxnSpPr>
        <xdr:cNvPr id="32" name="Straight Arrow Connector 31" descr="Straight down arrow connector - No">
          <a:extLst>
            <a:ext uri="{FF2B5EF4-FFF2-40B4-BE49-F238E27FC236}">
              <a16:creationId xmlns:a16="http://schemas.microsoft.com/office/drawing/2014/main" id="{9E3DDBF0-C17D-41A5-A08E-E8D75F2031B3}"/>
            </a:ext>
          </a:extLst>
        </xdr:cNvPr>
        <xdr:cNvCxnSpPr/>
      </xdr:nvCxnSpPr>
      <xdr:spPr>
        <a:xfrm>
          <a:off x="7061233" y="4821408"/>
          <a:ext cx="4763" cy="585735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603388</xdr:colOff>
      <xdr:row>22</xdr:row>
      <xdr:rowOff>97320</xdr:rowOff>
    </xdr:from>
    <xdr:to>
      <xdr:col>14</xdr:col>
      <xdr:colOff>3313</xdr:colOff>
      <xdr:row>22</xdr:row>
      <xdr:rowOff>97320</xdr:rowOff>
    </xdr:to>
    <xdr:cxnSp macro="">
      <xdr:nvCxnSpPr>
        <xdr:cNvPr id="33" name="Straight Arrow Connector 32" descr="Straight right arrow connector - Yes">
          <a:extLst>
            <a:ext uri="{FF2B5EF4-FFF2-40B4-BE49-F238E27FC236}">
              <a16:creationId xmlns:a16="http://schemas.microsoft.com/office/drawing/2014/main" id="{7FF4D56C-7BC5-457E-A534-2575B0340363}"/>
            </a:ext>
          </a:extLst>
        </xdr:cNvPr>
        <xdr:cNvCxnSpPr/>
      </xdr:nvCxnSpPr>
      <xdr:spPr>
        <a:xfrm>
          <a:off x="7958345" y="4338016"/>
          <a:ext cx="625751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604630</xdr:colOff>
      <xdr:row>30</xdr:row>
      <xdr:rowOff>99393</xdr:rowOff>
    </xdr:from>
    <xdr:to>
      <xdr:col>14</xdr:col>
      <xdr:colOff>4555</xdr:colOff>
      <xdr:row>30</xdr:row>
      <xdr:rowOff>99393</xdr:rowOff>
    </xdr:to>
    <xdr:cxnSp macro="">
      <xdr:nvCxnSpPr>
        <xdr:cNvPr id="34" name="Straight Arrow Connector 33" descr="Straight right arrow connector - Yes">
          <a:extLst>
            <a:ext uri="{FF2B5EF4-FFF2-40B4-BE49-F238E27FC236}">
              <a16:creationId xmlns:a16="http://schemas.microsoft.com/office/drawing/2014/main" id="{B357DEFB-7AA5-4A61-8399-6943A9996F3D}"/>
            </a:ext>
          </a:extLst>
        </xdr:cNvPr>
        <xdr:cNvCxnSpPr/>
      </xdr:nvCxnSpPr>
      <xdr:spPr>
        <a:xfrm>
          <a:off x="7959587" y="5880654"/>
          <a:ext cx="625751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319844</xdr:colOff>
      <xdr:row>32</xdr:row>
      <xdr:rowOff>196521</xdr:rowOff>
    </xdr:from>
    <xdr:to>
      <xdr:col>11</xdr:col>
      <xdr:colOff>324607</xdr:colOff>
      <xdr:row>36</xdr:row>
      <xdr:rowOff>66</xdr:rowOff>
    </xdr:to>
    <xdr:cxnSp macro="">
      <xdr:nvCxnSpPr>
        <xdr:cNvPr id="35" name="Straight Arrow Connector 34" descr="Straight down arrow connector - No">
          <a:extLst>
            <a:ext uri="{FF2B5EF4-FFF2-40B4-BE49-F238E27FC236}">
              <a16:creationId xmlns:a16="http://schemas.microsoft.com/office/drawing/2014/main" id="{AC39839A-B20F-426D-8D40-E6B45E9320BF}"/>
            </a:ext>
          </a:extLst>
        </xdr:cNvPr>
        <xdr:cNvCxnSpPr/>
      </xdr:nvCxnSpPr>
      <xdr:spPr>
        <a:xfrm>
          <a:off x="6999250" y="6387771"/>
          <a:ext cx="4763" cy="589358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57149</xdr:colOff>
      <xdr:row>4</xdr:row>
      <xdr:rowOff>141631</xdr:rowOff>
    </xdr:from>
    <xdr:ext cx="469359" cy="327141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324A10B-C5E2-47D6-AE43-9675ACE64B22}"/>
            </a:ext>
          </a:extLst>
        </xdr:cNvPr>
        <xdr:cNvSpPr txBox="1"/>
      </xdr:nvSpPr>
      <xdr:spPr>
        <a:xfrm>
          <a:off x="7981949" y="922681"/>
          <a:ext cx="46935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YES</a:t>
          </a:r>
        </a:p>
      </xdr:txBody>
    </xdr:sp>
    <xdr:clientData/>
  </xdr:oneCellAnchor>
  <xdr:oneCellAnchor>
    <xdr:from>
      <xdr:col>11</xdr:col>
      <xdr:colOff>314325</xdr:colOff>
      <xdr:row>9</xdr:row>
      <xdr:rowOff>114300</xdr:rowOff>
    </xdr:from>
    <xdr:ext cx="441468" cy="327141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8AAF980-713F-4770-A650-E463563FC117}"/>
            </a:ext>
          </a:extLst>
        </xdr:cNvPr>
        <xdr:cNvSpPr txBox="1"/>
      </xdr:nvSpPr>
      <xdr:spPr>
        <a:xfrm>
          <a:off x="7019925" y="1857375"/>
          <a:ext cx="441468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NO</a:t>
          </a:r>
        </a:p>
      </xdr:txBody>
    </xdr:sp>
    <xdr:clientData/>
  </xdr:oneCellAnchor>
  <xdr:oneCellAnchor>
    <xdr:from>
      <xdr:col>13</xdr:col>
      <xdr:colOff>64190</xdr:colOff>
      <xdr:row>12</xdr:row>
      <xdr:rowOff>159440</xdr:rowOff>
    </xdr:from>
    <xdr:ext cx="469359" cy="327141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97FEF73-C40E-427E-ACBB-C1C95FF34B84}"/>
            </a:ext>
          </a:extLst>
        </xdr:cNvPr>
        <xdr:cNvSpPr txBox="1"/>
      </xdr:nvSpPr>
      <xdr:spPr>
        <a:xfrm>
          <a:off x="7988990" y="2483540"/>
          <a:ext cx="46935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YES</a:t>
          </a:r>
        </a:p>
      </xdr:txBody>
    </xdr:sp>
    <xdr:clientData/>
  </xdr:oneCellAnchor>
  <xdr:oneCellAnchor>
    <xdr:from>
      <xdr:col>11</xdr:col>
      <xdr:colOff>309562</xdr:colOff>
      <xdr:row>17</xdr:row>
      <xdr:rowOff>133349</xdr:rowOff>
    </xdr:from>
    <xdr:ext cx="441468" cy="327141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D13E8FF-E1B1-43F4-8188-7913BD5D3550}"/>
            </a:ext>
          </a:extLst>
        </xdr:cNvPr>
        <xdr:cNvSpPr txBox="1"/>
      </xdr:nvSpPr>
      <xdr:spPr>
        <a:xfrm>
          <a:off x="7015162" y="3419474"/>
          <a:ext cx="441468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NO</a:t>
          </a:r>
        </a:p>
      </xdr:txBody>
    </xdr:sp>
    <xdr:clientData/>
  </xdr:oneCellAnchor>
  <xdr:oneCellAnchor>
    <xdr:from>
      <xdr:col>13</xdr:col>
      <xdr:colOff>80086</xdr:colOff>
      <xdr:row>20</xdr:row>
      <xdr:rowOff>166035</xdr:rowOff>
    </xdr:from>
    <xdr:ext cx="469359" cy="327141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114EF98-82A1-4E00-885A-A1503BA24255}"/>
            </a:ext>
          </a:extLst>
        </xdr:cNvPr>
        <xdr:cNvSpPr txBox="1"/>
      </xdr:nvSpPr>
      <xdr:spPr>
        <a:xfrm>
          <a:off x="8004886" y="4033185"/>
          <a:ext cx="46935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YES</a:t>
          </a:r>
        </a:p>
      </xdr:txBody>
    </xdr:sp>
    <xdr:clientData/>
  </xdr:oneCellAnchor>
  <xdr:oneCellAnchor>
    <xdr:from>
      <xdr:col>11</xdr:col>
      <xdr:colOff>313958</xdr:colOff>
      <xdr:row>25</xdr:row>
      <xdr:rowOff>139943</xdr:rowOff>
    </xdr:from>
    <xdr:ext cx="441468" cy="327141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4A277F9-C7E9-4E19-B002-D6FF91F85C86}"/>
            </a:ext>
          </a:extLst>
        </xdr:cNvPr>
        <xdr:cNvSpPr txBox="1"/>
      </xdr:nvSpPr>
      <xdr:spPr>
        <a:xfrm>
          <a:off x="7019558" y="4969118"/>
          <a:ext cx="441468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NO</a:t>
          </a:r>
        </a:p>
      </xdr:txBody>
    </xdr:sp>
    <xdr:clientData/>
  </xdr:oneCellAnchor>
  <xdr:oneCellAnchor>
    <xdr:from>
      <xdr:col>13</xdr:col>
      <xdr:colOff>39567</xdr:colOff>
      <xdr:row>28</xdr:row>
      <xdr:rowOff>153515</xdr:rowOff>
    </xdr:from>
    <xdr:ext cx="469359" cy="327141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7FA81D3-4599-42D9-8E4E-AE8CE9D63EA1}"/>
            </a:ext>
          </a:extLst>
        </xdr:cNvPr>
        <xdr:cNvSpPr txBox="1"/>
      </xdr:nvSpPr>
      <xdr:spPr>
        <a:xfrm>
          <a:off x="7964367" y="5563715"/>
          <a:ext cx="46935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YES</a:t>
          </a:r>
        </a:p>
      </xdr:txBody>
    </xdr:sp>
    <xdr:clientData/>
  </xdr:oneCellAnchor>
  <xdr:oneCellAnchor>
    <xdr:from>
      <xdr:col>11</xdr:col>
      <xdr:colOff>308097</xdr:colOff>
      <xdr:row>33</xdr:row>
      <xdr:rowOff>126754</xdr:rowOff>
    </xdr:from>
    <xdr:ext cx="441468" cy="327141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540947C-3B0F-462B-A95E-57CC92A676A0}"/>
            </a:ext>
          </a:extLst>
        </xdr:cNvPr>
        <xdr:cNvSpPr txBox="1"/>
      </xdr:nvSpPr>
      <xdr:spPr>
        <a:xfrm>
          <a:off x="7013697" y="6498979"/>
          <a:ext cx="441468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NO</a:t>
          </a:r>
        </a:p>
      </xdr:txBody>
    </xdr:sp>
    <xdr:clientData/>
  </xdr:oneCellAnchor>
  <xdr:twoCellAnchor>
    <xdr:from>
      <xdr:col>21</xdr:col>
      <xdr:colOff>415</xdr:colOff>
      <xdr:row>6</xdr:row>
      <xdr:rowOff>83240</xdr:rowOff>
    </xdr:from>
    <xdr:to>
      <xdr:col>22</xdr:col>
      <xdr:colOff>9940</xdr:colOff>
      <xdr:row>6</xdr:row>
      <xdr:rowOff>83240</xdr:rowOff>
    </xdr:to>
    <xdr:cxnSp macro="">
      <xdr:nvCxnSpPr>
        <xdr:cNvPr id="44" name="Straight Arrow Connector 43" descr="Straight right arrow connector - Yes">
          <a:extLst>
            <a:ext uri="{FF2B5EF4-FFF2-40B4-BE49-F238E27FC236}">
              <a16:creationId xmlns:a16="http://schemas.microsoft.com/office/drawing/2014/main" id="{11543518-B475-4F63-911D-1E7A7C4B427D}"/>
            </a:ext>
          </a:extLst>
        </xdr:cNvPr>
        <xdr:cNvCxnSpPr/>
      </xdr:nvCxnSpPr>
      <xdr:spPr>
        <a:xfrm>
          <a:off x="12802015" y="1245290"/>
          <a:ext cx="619125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76199</xdr:colOff>
      <xdr:row>4</xdr:row>
      <xdr:rowOff>46381</xdr:rowOff>
    </xdr:from>
    <xdr:ext cx="469359" cy="327141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431F213-AF45-4A28-952A-3328509DB96D}"/>
            </a:ext>
          </a:extLst>
        </xdr:cNvPr>
        <xdr:cNvSpPr txBox="1"/>
      </xdr:nvSpPr>
      <xdr:spPr>
        <a:xfrm>
          <a:off x="12877799" y="827431"/>
          <a:ext cx="46935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YES</a:t>
          </a:r>
        </a:p>
      </xdr:txBody>
    </xdr:sp>
    <xdr:clientData/>
  </xdr:oneCellAnchor>
  <xdr:twoCellAnchor>
    <xdr:from>
      <xdr:col>19</xdr:col>
      <xdr:colOff>319191</xdr:colOff>
      <xdr:row>8</xdr:row>
      <xdr:rowOff>189361</xdr:rowOff>
    </xdr:from>
    <xdr:to>
      <xdr:col>19</xdr:col>
      <xdr:colOff>323954</xdr:colOff>
      <xdr:row>11</xdr:row>
      <xdr:rowOff>195314</xdr:rowOff>
    </xdr:to>
    <xdr:cxnSp macro="">
      <xdr:nvCxnSpPr>
        <xdr:cNvPr id="46" name="Straight Arrow Connector 45" descr="Straight down arrow connector - No">
          <a:extLst>
            <a:ext uri="{FF2B5EF4-FFF2-40B4-BE49-F238E27FC236}">
              <a16:creationId xmlns:a16="http://schemas.microsoft.com/office/drawing/2014/main" id="{3D811840-65B7-4097-9E3C-B12C2354441B}"/>
            </a:ext>
          </a:extLst>
        </xdr:cNvPr>
        <xdr:cNvCxnSpPr/>
      </xdr:nvCxnSpPr>
      <xdr:spPr>
        <a:xfrm>
          <a:off x="11901591" y="1732411"/>
          <a:ext cx="4763" cy="586978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295275</xdr:colOff>
      <xdr:row>9</xdr:row>
      <xdr:rowOff>123825</xdr:rowOff>
    </xdr:from>
    <xdr:ext cx="441468" cy="327141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EEE01F8-C548-4D42-BE0E-84533CFC0629}"/>
            </a:ext>
          </a:extLst>
        </xdr:cNvPr>
        <xdr:cNvSpPr txBox="1"/>
      </xdr:nvSpPr>
      <xdr:spPr>
        <a:xfrm>
          <a:off x="11877675" y="1866900"/>
          <a:ext cx="441468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NO</a:t>
          </a:r>
        </a:p>
      </xdr:txBody>
    </xdr:sp>
    <xdr:clientData/>
  </xdr:oneCellAnchor>
  <xdr:oneCellAnchor>
    <xdr:from>
      <xdr:col>29</xdr:col>
      <xdr:colOff>66674</xdr:colOff>
      <xdr:row>4</xdr:row>
      <xdr:rowOff>170206</xdr:rowOff>
    </xdr:from>
    <xdr:ext cx="469359" cy="327141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68C437EA-59E5-4B35-BE4E-F6E6318B18C7}"/>
            </a:ext>
          </a:extLst>
        </xdr:cNvPr>
        <xdr:cNvSpPr txBox="1"/>
      </xdr:nvSpPr>
      <xdr:spPr>
        <a:xfrm>
          <a:off x="17745074" y="951256"/>
          <a:ext cx="469359" cy="327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500" b="1"/>
            <a:t>YES</a:t>
          </a:r>
        </a:p>
      </xdr:txBody>
    </xdr:sp>
    <xdr:clientData/>
  </xdr:oneCellAnchor>
  <xdr:twoCellAnchor>
    <xdr:from>
      <xdr:col>29</xdr:col>
      <xdr:colOff>415</xdr:colOff>
      <xdr:row>6</xdr:row>
      <xdr:rowOff>83240</xdr:rowOff>
    </xdr:from>
    <xdr:to>
      <xdr:col>30</xdr:col>
      <xdr:colOff>9940</xdr:colOff>
      <xdr:row>6</xdr:row>
      <xdr:rowOff>83240</xdr:rowOff>
    </xdr:to>
    <xdr:cxnSp macro="">
      <xdr:nvCxnSpPr>
        <xdr:cNvPr id="51" name="Straight Arrow Connector 50" descr="Straight right arrow connector - Yes">
          <a:extLst>
            <a:ext uri="{FF2B5EF4-FFF2-40B4-BE49-F238E27FC236}">
              <a16:creationId xmlns:a16="http://schemas.microsoft.com/office/drawing/2014/main" id="{6E3B5452-A7D3-42D4-AB1F-A05B44BA43CB}"/>
            </a:ext>
          </a:extLst>
        </xdr:cNvPr>
        <xdr:cNvCxnSpPr/>
      </xdr:nvCxnSpPr>
      <xdr:spPr>
        <a:xfrm>
          <a:off x="12802015" y="1245290"/>
          <a:ext cx="619125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ealth.state.mn.u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94F17-9EAE-47FD-8028-990076A470BE}">
  <sheetPr codeName="Sheet2"/>
  <dimension ref="A1:AL49"/>
  <sheetViews>
    <sheetView showGridLines="0" showRowColHeaders="0" tabSelected="1" zoomScale="69" zoomScaleNormal="70" workbookViewId="0">
      <selection activeCell="X18" sqref="X18"/>
    </sheetView>
  </sheetViews>
  <sheetFormatPr defaultRowHeight="14.4" x14ac:dyDescent="0.3"/>
  <cols>
    <col min="5" max="5" width="9.109375" customWidth="1"/>
    <col min="23" max="23" width="8.88671875" customWidth="1"/>
  </cols>
  <sheetData>
    <row r="1" spans="1:38" ht="14.4" customHeight="1" x14ac:dyDescent="0.3">
      <c r="A1" s="98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38" ht="14.4" customHeight="1" x14ac:dyDescent="0.3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38" ht="14.4" customHeight="1" x14ac:dyDescent="0.3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38" ht="14.4" customHeight="1" x14ac:dyDescent="0.3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38" ht="14.4" customHeight="1" x14ac:dyDescent="0.3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</row>
    <row r="6" spans="1:38" ht="15" customHeight="1" x14ac:dyDescent="0.3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</row>
    <row r="9" spans="1:38" ht="14.4" customHeight="1" x14ac:dyDescent="0.3">
      <c r="A9" s="97">
        <v>1</v>
      </c>
      <c r="B9" s="97"/>
      <c r="C9" s="97"/>
      <c r="D9" s="95" t="s">
        <v>101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38" ht="15" customHeight="1" x14ac:dyDescent="0.3">
      <c r="A10" s="97"/>
      <c r="B10" s="97"/>
      <c r="C10" s="97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38" ht="15" customHeight="1" x14ac:dyDescent="0.3">
      <c r="A11" s="97"/>
      <c r="B11" s="97"/>
      <c r="C11" s="97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V11" s="41"/>
    </row>
    <row r="12" spans="1:38" ht="15" customHeight="1" x14ac:dyDescent="0.3">
      <c r="A12" s="97"/>
      <c r="B12" s="97"/>
      <c r="C12" s="97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V12" s="41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</row>
    <row r="13" spans="1:38" ht="14.4" customHeight="1" x14ac:dyDescent="0.3">
      <c r="A13" s="97"/>
      <c r="B13" s="97"/>
      <c r="C13" s="97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V13" s="41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</row>
    <row r="14" spans="1:38" ht="15" customHeight="1" x14ac:dyDescent="0.3">
      <c r="A14" s="97"/>
      <c r="B14" s="97"/>
      <c r="C14" s="97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</row>
    <row r="15" spans="1:38" ht="15" customHeight="1" x14ac:dyDescent="0.3">
      <c r="A15" s="97"/>
      <c r="B15" s="97"/>
      <c r="C15" s="97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</row>
    <row r="16" spans="1:38" ht="15" customHeight="1" x14ac:dyDescent="0.3">
      <c r="A16" s="97"/>
      <c r="B16" s="97"/>
      <c r="C16" s="9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1:38" ht="15" customHeight="1" x14ac:dyDescent="0.3">
      <c r="A17" s="97"/>
      <c r="B17" s="97"/>
      <c r="C17" s="9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38" ht="15" customHeight="1" x14ac:dyDescent="0.3">
      <c r="A18" s="97"/>
      <c r="B18" s="97"/>
      <c r="C18" s="9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</row>
    <row r="19" spans="1:38" ht="15" customHeight="1" x14ac:dyDescent="0.3">
      <c r="A19" s="94">
        <v>2</v>
      </c>
      <c r="B19" s="94"/>
      <c r="C19" s="94"/>
      <c r="D19" s="95" t="s">
        <v>102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</row>
    <row r="20" spans="1:38" ht="15" customHeight="1" x14ac:dyDescent="0.3">
      <c r="A20" s="94"/>
      <c r="B20" s="94"/>
      <c r="C20" s="94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</row>
    <row r="21" spans="1:38" ht="14.4" customHeight="1" x14ac:dyDescent="0.3">
      <c r="A21" s="94"/>
      <c r="B21" s="94"/>
      <c r="C21" s="94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</row>
    <row r="22" spans="1:38" ht="15" customHeight="1" x14ac:dyDescent="0.3">
      <c r="A22" s="94"/>
      <c r="B22" s="94"/>
      <c r="C22" s="94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38" ht="15" customHeight="1" x14ac:dyDescent="0.3">
      <c r="A23" s="94"/>
      <c r="B23" s="94"/>
      <c r="C23" s="94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Y23" s="86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</row>
    <row r="24" spans="1:38" ht="15" customHeight="1" x14ac:dyDescent="0.3">
      <c r="A24" s="94"/>
      <c r="B24" s="94"/>
      <c r="C24" s="94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</row>
    <row r="25" spans="1:38" ht="15" customHeight="1" x14ac:dyDescent="0.3">
      <c r="A25" s="94"/>
      <c r="B25" s="94"/>
      <c r="C25" s="94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</row>
    <row r="26" spans="1:38" x14ac:dyDescent="0.3">
      <c r="A26" s="94"/>
      <c r="B26" s="94"/>
      <c r="C26" s="94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38" ht="14.4" customHeight="1" x14ac:dyDescent="0.3">
      <c r="A27" s="94"/>
      <c r="B27" s="94"/>
      <c r="C27" s="94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</row>
    <row r="28" spans="1:38" ht="14.4" customHeight="1" x14ac:dyDescent="0.3">
      <c r="A28" s="94"/>
      <c r="B28" s="94"/>
      <c r="C28" s="94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</row>
    <row r="29" spans="1:38" ht="14.4" customHeight="1" x14ac:dyDescent="0.3">
      <c r="A29" s="94"/>
      <c r="B29" s="94"/>
      <c r="C29" s="94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</row>
    <row r="30" spans="1:38" ht="14.4" customHeight="1" x14ac:dyDescent="0.3">
      <c r="A30" s="97">
        <v>3</v>
      </c>
      <c r="B30" s="97"/>
      <c r="C30" s="97"/>
      <c r="D30" s="95" t="s">
        <v>103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</row>
    <row r="31" spans="1:38" ht="14.4" customHeight="1" x14ac:dyDescent="0.3">
      <c r="A31" s="97"/>
      <c r="B31" s="97"/>
      <c r="C31" s="97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</row>
    <row r="32" spans="1:38" ht="14.4" customHeight="1" x14ac:dyDescent="0.3">
      <c r="A32" s="97"/>
      <c r="B32" s="97"/>
      <c r="C32" s="97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1:20" x14ac:dyDescent="0.3">
      <c r="A33" s="97"/>
      <c r="B33" s="97"/>
      <c r="C33" s="97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x14ac:dyDescent="0.3">
      <c r="A34" s="97"/>
      <c r="B34" s="97"/>
      <c r="C34" s="97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x14ac:dyDescent="0.3">
      <c r="A35" s="97"/>
      <c r="B35" s="97"/>
      <c r="C35" s="97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x14ac:dyDescent="0.3">
      <c r="A36" s="97"/>
      <c r="B36" s="97"/>
      <c r="C36" s="97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1:20" x14ac:dyDescent="0.3">
      <c r="A37" s="97"/>
      <c r="B37" s="97"/>
      <c r="C37" s="97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x14ac:dyDescent="0.3">
      <c r="A38" s="97"/>
      <c r="B38" s="97"/>
      <c r="C38" s="97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x14ac:dyDescent="0.3">
      <c r="A39" s="97"/>
      <c r="B39" s="97"/>
      <c r="C39" s="97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1:20" x14ac:dyDescent="0.3">
      <c r="A40" s="94">
        <v>4</v>
      </c>
      <c r="B40" s="94"/>
      <c r="C40" s="94"/>
      <c r="D40" s="95" t="s">
        <v>104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x14ac:dyDescent="0.3">
      <c r="A41" s="94"/>
      <c r="B41" s="94"/>
      <c r="C41" s="94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x14ac:dyDescent="0.3">
      <c r="A42" s="94"/>
      <c r="B42" s="94"/>
      <c r="C42" s="94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1:20" x14ac:dyDescent="0.3">
      <c r="A43" s="94"/>
      <c r="B43" s="94"/>
      <c r="C43" s="94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1:20" x14ac:dyDescent="0.3">
      <c r="A44" s="94"/>
      <c r="B44" s="94"/>
      <c r="C44" s="94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1:20" x14ac:dyDescent="0.3">
      <c r="A45" s="94"/>
      <c r="B45" s="94"/>
      <c r="C45" s="94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1:20" x14ac:dyDescent="0.3">
      <c r="A46" s="94"/>
      <c r="B46" s="94"/>
      <c r="C46" s="94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1:20" x14ac:dyDescent="0.3">
      <c r="A47" s="94"/>
      <c r="B47" s="94"/>
      <c r="C47" s="94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1:20" x14ac:dyDescent="0.3">
      <c r="A48" s="94"/>
      <c r="B48" s="94"/>
      <c r="C48" s="94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1:20" x14ac:dyDescent="0.3">
      <c r="A49" s="94"/>
      <c r="B49" s="94"/>
      <c r="C49" s="94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</sheetData>
  <sheetProtection algorithmName="SHA-512" hashValue="NQgPlECiKghJfdJHx2flWV3cwhv22zdU29m6Vs4/8HJGGGO3SL+6fIjbh9hDiVusJErl054nmc4E5ZClMGAW6Q==" saltValue="qPPSzY1Ah8eLtrnO8C4fOw==" spinCount="100000" sheet="1" selectLockedCells="1" selectUnlockedCells="1"/>
  <mergeCells count="9">
    <mergeCell ref="A40:C49"/>
    <mergeCell ref="D40:T49"/>
    <mergeCell ref="A9:C18"/>
    <mergeCell ref="D9:T18"/>
    <mergeCell ref="A1:T6"/>
    <mergeCell ref="A19:C29"/>
    <mergeCell ref="D19:T29"/>
    <mergeCell ref="A30:C39"/>
    <mergeCell ref="D30:T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72E3-D08F-445B-942B-83A38996A33B}">
  <dimension ref="A1:Y33"/>
  <sheetViews>
    <sheetView showGridLines="0" showRowColHeaders="0" topLeftCell="A6" workbookViewId="0">
      <selection activeCell="F16" sqref="F16:J16"/>
    </sheetView>
  </sheetViews>
  <sheetFormatPr defaultRowHeight="14.4" x14ac:dyDescent="0.3"/>
  <sheetData>
    <row r="1" spans="1:25" ht="17.399999999999999" x14ac:dyDescent="0.35">
      <c r="A1" s="113" t="s">
        <v>83</v>
      </c>
      <c r="B1" s="113"/>
      <c r="C1" s="113"/>
      <c r="D1" s="113"/>
      <c r="E1" s="113"/>
      <c r="F1" s="113"/>
      <c r="G1" s="113"/>
      <c r="H1" s="113"/>
      <c r="I1" s="113"/>
      <c r="J1" s="113"/>
      <c r="Q1" s="114" t="s">
        <v>84</v>
      </c>
      <c r="R1" s="115"/>
      <c r="S1" s="115"/>
      <c r="T1" s="115"/>
      <c r="U1" s="115"/>
      <c r="V1" s="115"/>
      <c r="W1" s="115"/>
      <c r="X1" s="115"/>
      <c r="Y1" s="116"/>
    </row>
    <row r="2" spans="1:25" x14ac:dyDescent="0.3">
      <c r="A2" s="113"/>
      <c r="B2" s="113"/>
      <c r="C2" s="113"/>
      <c r="D2" s="113"/>
      <c r="E2" s="113"/>
      <c r="F2" s="113"/>
      <c r="G2" s="113"/>
      <c r="H2" s="113"/>
      <c r="I2" s="113"/>
      <c r="J2" s="113"/>
      <c r="Q2" s="80"/>
      <c r="Y2" s="81"/>
    </row>
    <row r="3" spans="1:25" ht="15" customHeight="1" x14ac:dyDescent="0.3">
      <c r="Q3" s="80"/>
      <c r="S3" s="82" t="s">
        <v>85</v>
      </c>
      <c r="U3" s="117" t="s">
        <v>86</v>
      </c>
      <c r="V3" s="117"/>
      <c r="W3" s="117"/>
      <c r="X3" s="118" t="str">
        <f>IF($F$14&gt;100000,100,IF($F$14&gt;10000,60,IF($F$14&gt;3300,40,IF($F$14&gt;500,20,IF($F$14&gt;100,10,IF($F$14&gt;0,5,""))))))</f>
        <v/>
      </c>
      <c r="Y3" s="81"/>
    </row>
    <row r="4" spans="1:25" x14ac:dyDescent="0.3">
      <c r="A4" s="119" t="s">
        <v>87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Q4" s="80"/>
      <c r="R4" s="83" t="s">
        <v>31</v>
      </c>
      <c r="S4" s="83">
        <f>COUNTIF('SHEET-3'!$C$2:$C$101,"Tier 1")</f>
        <v>0</v>
      </c>
      <c r="U4" s="117"/>
      <c r="V4" s="117"/>
      <c r="W4" s="117"/>
      <c r="X4" s="118"/>
      <c r="Y4" s="81"/>
    </row>
    <row r="5" spans="1:25" x14ac:dyDescent="0.3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Q5" s="80"/>
      <c r="R5" s="83" t="s">
        <v>32</v>
      </c>
      <c r="S5" s="83">
        <f>COUNTIF('SHEET-3'!$C$2:$C$101,"Tier 2")</f>
        <v>0</v>
      </c>
      <c r="U5" s="117"/>
      <c r="V5" s="117"/>
      <c r="W5" s="117"/>
      <c r="X5" s="118"/>
      <c r="Y5" s="81"/>
    </row>
    <row r="6" spans="1:25" ht="15" customHeight="1" x14ac:dyDescent="0.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Q6" s="80"/>
      <c r="R6" s="83" t="s">
        <v>33</v>
      </c>
      <c r="S6" s="83">
        <f>COUNTIF('SHEET-3'!$C$2:$C$101,"Tier 3")</f>
        <v>0</v>
      </c>
      <c r="Y6" s="81"/>
    </row>
    <row r="7" spans="1:25" ht="15" customHeight="1" x14ac:dyDescent="0.3">
      <c r="Q7" s="80"/>
      <c r="R7" s="83" t="s">
        <v>34</v>
      </c>
      <c r="S7" s="83">
        <f>COUNTIF('SHEET-3'!$C$2:$C$101,"Tier 4")</f>
        <v>0</v>
      </c>
      <c r="U7" s="117" t="s">
        <v>88</v>
      </c>
      <c r="V7" s="117"/>
      <c r="W7" s="117"/>
      <c r="X7" s="118" t="str">
        <f>IF($F$14&gt;100000,50,IF($F$14&gt;10000,30,IF($F$14&gt;3300,20,IF($F$14&gt;500,10,IF($F$14&gt;100,5,IF($F$14&gt;0,5,""))))))</f>
        <v/>
      </c>
      <c r="Y7" s="81"/>
    </row>
    <row r="8" spans="1:25" ht="15" customHeight="1" x14ac:dyDescent="0.3">
      <c r="Q8" s="80"/>
      <c r="U8" s="117"/>
      <c r="V8" s="117"/>
      <c r="W8" s="117"/>
      <c r="X8" s="118"/>
      <c r="Y8" s="81"/>
    </row>
    <row r="9" spans="1:25" ht="15.75" customHeight="1" x14ac:dyDescent="0.3">
      <c r="Q9" s="80"/>
      <c r="U9" s="117"/>
      <c r="V9" s="117"/>
      <c r="W9" s="117"/>
      <c r="X9" s="118"/>
      <c r="Y9" s="81"/>
    </row>
    <row r="10" spans="1:25" ht="19.5" customHeight="1" x14ac:dyDescent="0.4">
      <c r="A10" s="104" t="s">
        <v>89</v>
      </c>
      <c r="B10" s="105"/>
      <c r="C10" s="105"/>
      <c r="D10" s="105"/>
      <c r="E10" s="106"/>
      <c r="F10" s="107"/>
      <c r="G10" s="108"/>
      <c r="H10" s="108"/>
      <c r="I10" s="108"/>
      <c r="J10" s="109"/>
      <c r="Q10" s="80"/>
      <c r="Y10" s="81"/>
    </row>
    <row r="11" spans="1:25" ht="15" thickBot="1" x14ac:dyDescent="0.35">
      <c r="Q11" s="120" t="s">
        <v>90</v>
      </c>
      <c r="R11" s="121"/>
      <c r="S11" s="121"/>
      <c r="T11" s="121"/>
      <c r="U11" s="121"/>
      <c r="V11" s="121"/>
      <c r="W11" s="121"/>
      <c r="X11" s="121"/>
      <c r="Y11" s="122"/>
    </row>
    <row r="12" spans="1:25" ht="19.8" x14ac:dyDescent="0.4">
      <c r="A12" s="104" t="s">
        <v>91</v>
      </c>
      <c r="B12" s="105"/>
      <c r="C12" s="105"/>
      <c r="D12" s="105"/>
      <c r="E12" s="106"/>
      <c r="F12" s="107"/>
      <c r="G12" s="108"/>
      <c r="H12" s="108"/>
      <c r="I12" s="108"/>
      <c r="J12" s="109"/>
    </row>
    <row r="14" spans="1:25" ht="19.8" x14ac:dyDescent="0.4">
      <c r="A14" s="102" t="s">
        <v>92</v>
      </c>
      <c r="B14" s="102"/>
      <c r="C14" s="102"/>
      <c r="D14" s="102"/>
      <c r="E14" s="102"/>
      <c r="F14" s="103"/>
      <c r="G14" s="103"/>
      <c r="H14" s="103"/>
      <c r="I14" s="103"/>
      <c r="J14" s="103"/>
    </row>
    <row r="16" spans="1:25" ht="19.8" x14ac:dyDescent="0.4">
      <c r="A16" s="102" t="s">
        <v>93</v>
      </c>
      <c r="B16" s="102"/>
      <c r="C16" s="102"/>
      <c r="D16" s="102"/>
      <c r="E16" s="102"/>
      <c r="F16" s="103"/>
      <c r="G16" s="103"/>
      <c r="H16" s="103"/>
      <c r="I16" s="103"/>
      <c r="J16" s="103"/>
    </row>
    <row r="18" spans="1:10" ht="19.8" x14ac:dyDescent="0.4">
      <c r="A18" s="102" t="s">
        <v>94</v>
      </c>
      <c r="B18" s="102"/>
      <c r="C18" s="102"/>
      <c r="D18" s="102"/>
      <c r="E18" s="102"/>
      <c r="F18" s="103"/>
      <c r="G18" s="103"/>
      <c r="H18" s="103"/>
      <c r="I18" s="103"/>
      <c r="J18" s="103"/>
    </row>
    <row r="20" spans="1:10" ht="19.8" x14ac:dyDescent="0.4">
      <c r="A20" s="102" t="s">
        <v>95</v>
      </c>
      <c r="B20" s="102"/>
      <c r="C20" s="102"/>
      <c r="D20" s="102"/>
      <c r="E20" s="102"/>
      <c r="F20" s="103"/>
      <c r="G20" s="103"/>
      <c r="H20" s="103"/>
      <c r="I20" s="103"/>
      <c r="J20" s="103"/>
    </row>
    <row r="22" spans="1:10" ht="19.8" x14ac:dyDescent="0.4">
      <c r="A22" s="104" t="s">
        <v>96</v>
      </c>
      <c r="B22" s="105"/>
      <c r="C22" s="105"/>
      <c r="D22" s="105"/>
      <c r="E22" s="106"/>
      <c r="F22" s="107"/>
      <c r="G22" s="108"/>
      <c r="H22" s="108"/>
      <c r="I22" s="108"/>
      <c r="J22" s="109"/>
    </row>
    <row r="26" spans="1:10" x14ac:dyDescent="0.3">
      <c r="A26" s="110" t="s">
        <v>114</v>
      </c>
      <c r="B26" s="110"/>
      <c r="C26" s="110"/>
      <c r="D26" s="110"/>
      <c r="E26" s="110"/>
    </row>
    <row r="28" spans="1:10" ht="15" customHeight="1" x14ac:dyDescent="0.3">
      <c r="A28" s="111" t="s">
        <v>97</v>
      </c>
      <c r="B28" s="112"/>
      <c r="C28" s="112"/>
      <c r="D28" s="112"/>
      <c r="E28" s="84"/>
    </row>
    <row r="29" spans="1:10" x14ac:dyDescent="0.3">
      <c r="E29" s="84"/>
    </row>
    <row r="31" spans="1:10" x14ac:dyDescent="0.3">
      <c r="A31" s="110" t="s">
        <v>98</v>
      </c>
      <c r="B31" s="110"/>
      <c r="C31" s="110"/>
      <c r="D31" s="110"/>
      <c r="E31" s="110"/>
      <c r="F31" s="110"/>
      <c r="G31" s="110"/>
    </row>
    <row r="32" spans="1:10" x14ac:dyDescent="0.3">
      <c r="A32" s="100" t="s">
        <v>99</v>
      </c>
      <c r="B32" s="101"/>
      <c r="C32" s="101"/>
      <c r="D32" s="101"/>
    </row>
    <row r="33" spans="1:4" x14ac:dyDescent="0.3">
      <c r="A33" s="101"/>
      <c r="B33" s="101"/>
      <c r="C33" s="101"/>
      <c r="D33" s="101"/>
    </row>
  </sheetData>
  <sheetProtection algorithmName="SHA-512" hashValue="2kk0fx/ScggxvLVfPzvNhFku0vEaFr2WS3DnqMdr1hYdIVknhz/fHIVxiZLGntR/S0pac2fXA7j2tvMrg55PZA==" saltValue="Moji+dOIx6SHraMJZrce5Q==" spinCount="100000" sheet="1" selectLockedCells="1"/>
  <mergeCells count="26">
    <mergeCell ref="A14:E14"/>
    <mergeCell ref="F14:J14"/>
    <mergeCell ref="A1:J2"/>
    <mergeCell ref="Q1:Y1"/>
    <mergeCell ref="U3:W5"/>
    <mergeCell ref="X3:X5"/>
    <mergeCell ref="A4:N6"/>
    <mergeCell ref="U7:W9"/>
    <mergeCell ref="X7:X9"/>
    <mergeCell ref="A10:E10"/>
    <mergeCell ref="F10:J10"/>
    <mergeCell ref="Q11:Y11"/>
    <mergeCell ref="A12:E12"/>
    <mergeCell ref="F12:J12"/>
    <mergeCell ref="A32:D33"/>
    <mergeCell ref="A16:E16"/>
    <mergeCell ref="F16:J16"/>
    <mergeCell ref="A18:E18"/>
    <mergeCell ref="F18:J18"/>
    <mergeCell ref="A20:E20"/>
    <mergeCell ref="F20:J20"/>
    <mergeCell ref="A22:E22"/>
    <mergeCell ref="F22:J22"/>
    <mergeCell ref="A26:E26"/>
    <mergeCell ref="A28:D28"/>
    <mergeCell ref="A31:G31"/>
  </mergeCells>
  <hyperlinks>
    <hyperlink ref="A28:D28" r:id="rId1" display="https://www.health.state.mn.us/" xr:uid="{FCB752BF-CB5C-40CA-AE64-448E7C4762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FD09-99C1-4EFF-8B49-6D338FA8116F}">
  <sheetPr codeName="Sheet7"/>
  <dimension ref="C1:AG41"/>
  <sheetViews>
    <sheetView showGridLines="0" showRowColHeaders="0" zoomScale="85" zoomScaleNormal="85" workbookViewId="0">
      <selection activeCell="X12" sqref="X12"/>
    </sheetView>
  </sheetViews>
  <sheetFormatPr defaultRowHeight="14.4" x14ac:dyDescent="0.3"/>
  <sheetData>
    <row r="1" spans="3:33" ht="15" customHeight="1" x14ac:dyDescent="0.3">
      <c r="C1" s="123" t="s">
        <v>37</v>
      </c>
      <c r="D1" s="124"/>
      <c r="E1" s="124"/>
      <c r="F1" s="124"/>
      <c r="G1" s="124"/>
      <c r="H1" s="124"/>
      <c r="I1" s="125"/>
      <c r="K1" s="123" t="s">
        <v>45</v>
      </c>
      <c r="L1" s="124"/>
      <c r="M1" s="124"/>
      <c r="N1" s="124"/>
      <c r="O1" s="124"/>
      <c r="P1" s="124"/>
      <c r="Q1" s="125"/>
      <c r="S1" s="123" t="s">
        <v>56</v>
      </c>
      <c r="T1" s="124"/>
      <c r="U1" s="124"/>
      <c r="V1" s="124"/>
      <c r="W1" s="124"/>
      <c r="X1" s="124"/>
      <c r="Y1" s="125"/>
      <c r="AA1" s="123" t="s">
        <v>59</v>
      </c>
      <c r="AB1" s="124"/>
      <c r="AC1" s="124"/>
      <c r="AD1" s="124"/>
      <c r="AE1" s="124"/>
      <c r="AF1" s="124"/>
      <c r="AG1" s="125"/>
    </row>
    <row r="2" spans="3:33" ht="15" customHeight="1" x14ac:dyDescent="0.3">
      <c r="C2" s="126"/>
      <c r="D2" s="127"/>
      <c r="E2" s="127"/>
      <c r="F2" s="127"/>
      <c r="G2" s="127"/>
      <c r="H2" s="127"/>
      <c r="I2" s="128"/>
      <c r="K2" s="126"/>
      <c r="L2" s="127"/>
      <c r="M2" s="127"/>
      <c r="N2" s="127"/>
      <c r="O2" s="127"/>
      <c r="P2" s="127"/>
      <c r="Q2" s="128"/>
      <c r="S2" s="126"/>
      <c r="T2" s="127"/>
      <c r="U2" s="127"/>
      <c r="V2" s="127"/>
      <c r="W2" s="127"/>
      <c r="X2" s="127"/>
      <c r="Y2" s="128"/>
      <c r="AA2" s="126"/>
      <c r="AB2" s="127"/>
      <c r="AC2" s="127"/>
      <c r="AD2" s="127"/>
      <c r="AE2" s="127"/>
      <c r="AF2" s="127"/>
      <c r="AG2" s="128"/>
    </row>
    <row r="3" spans="3:33" ht="15.75" customHeight="1" thickBot="1" x14ac:dyDescent="0.35">
      <c r="C3" s="129"/>
      <c r="D3" s="130"/>
      <c r="E3" s="130"/>
      <c r="F3" s="130"/>
      <c r="G3" s="130"/>
      <c r="H3" s="130"/>
      <c r="I3" s="131"/>
      <c r="K3" s="129"/>
      <c r="L3" s="130"/>
      <c r="M3" s="130"/>
      <c r="N3" s="130"/>
      <c r="O3" s="130"/>
      <c r="P3" s="130"/>
      <c r="Q3" s="131"/>
      <c r="S3" s="129"/>
      <c r="T3" s="130"/>
      <c r="U3" s="130"/>
      <c r="V3" s="130"/>
      <c r="W3" s="130"/>
      <c r="X3" s="130"/>
      <c r="Y3" s="131"/>
      <c r="AA3" s="129"/>
      <c r="AB3" s="130"/>
      <c r="AC3" s="130"/>
      <c r="AD3" s="130"/>
      <c r="AE3" s="130"/>
      <c r="AF3" s="130"/>
      <c r="AG3" s="131"/>
    </row>
    <row r="4" spans="3:33" ht="15" thickBot="1" x14ac:dyDescent="0.35"/>
    <row r="5" spans="3:33" ht="15" customHeight="1" x14ac:dyDescent="0.3">
      <c r="C5" s="132" t="s">
        <v>46</v>
      </c>
      <c r="D5" s="133"/>
      <c r="E5" s="134"/>
      <c r="G5" s="132" t="s">
        <v>38</v>
      </c>
      <c r="H5" s="133"/>
      <c r="I5" s="134"/>
      <c r="K5" s="132" t="s">
        <v>48</v>
      </c>
      <c r="L5" s="133"/>
      <c r="M5" s="134"/>
      <c r="O5" s="132" t="s">
        <v>50</v>
      </c>
      <c r="P5" s="133"/>
      <c r="Q5" s="134"/>
      <c r="S5" s="132" t="s">
        <v>57</v>
      </c>
      <c r="T5" s="133"/>
      <c r="U5" s="134"/>
      <c r="W5" s="132" t="s">
        <v>58</v>
      </c>
      <c r="X5" s="133"/>
      <c r="Y5" s="134"/>
      <c r="AA5" s="132" t="s">
        <v>61</v>
      </c>
      <c r="AB5" s="133"/>
      <c r="AC5" s="134"/>
      <c r="AE5" s="132" t="s">
        <v>62</v>
      </c>
      <c r="AF5" s="133"/>
      <c r="AG5" s="134"/>
    </row>
    <row r="6" spans="3:33" ht="15" customHeight="1" x14ac:dyDescent="0.3">
      <c r="C6" s="135"/>
      <c r="D6" s="136"/>
      <c r="E6" s="137"/>
      <c r="G6" s="135"/>
      <c r="H6" s="136"/>
      <c r="I6" s="137"/>
      <c r="K6" s="135"/>
      <c r="L6" s="136"/>
      <c r="M6" s="137"/>
      <c r="O6" s="135"/>
      <c r="P6" s="136"/>
      <c r="Q6" s="137"/>
      <c r="S6" s="135"/>
      <c r="T6" s="136"/>
      <c r="U6" s="137"/>
      <c r="W6" s="135"/>
      <c r="X6" s="136"/>
      <c r="Y6" s="137"/>
      <c r="AA6" s="135"/>
      <c r="AB6" s="136"/>
      <c r="AC6" s="137"/>
      <c r="AE6" s="135"/>
      <c r="AF6" s="136"/>
      <c r="AG6" s="137"/>
    </row>
    <row r="7" spans="3:33" x14ac:dyDescent="0.3">
      <c r="C7" s="135"/>
      <c r="D7" s="136"/>
      <c r="E7" s="137"/>
      <c r="G7" s="135"/>
      <c r="H7" s="136"/>
      <c r="I7" s="137"/>
      <c r="K7" s="135"/>
      <c r="L7" s="136"/>
      <c r="M7" s="137"/>
      <c r="O7" s="135"/>
      <c r="P7" s="136"/>
      <c r="Q7" s="137"/>
      <c r="S7" s="135"/>
      <c r="T7" s="136"/>
      <c r="U7" s="137"/>
      <c r="W7" s="135"/>
      <c r="X7" s="136"/>
      <c r="Y7" s="137"/>
      <c r="AA7" s="135"/>
      <c r="AB7" s="136"/>
      <c r="AC7" s="137"/>
      <c r="AE7" s="135"/>
      <c r="AF7" s="136"/>
      <c r="AG7" s="137"/>
    </row>
    <row r="8" spans="3:33" ht="15" customHeight="1" x14ac:dyDescent="0.3">
      <c r="C8" s="135"/>
      <c r="D8" s="136"/>
      <c r="E8" s="137"/>
      <c r="G8" s="135"/>
      <c r="H8" s="136"/>
      <c r="I8" s="137"/>
      <c r="K8" s="135"/>
      <c r="L8" s="136"/>
      <c r="M8" s="137"/>
      <c r="O8" s="135"/>
      <c r="P8" s="136"/>
      <c r="Q8" s="137"/>
      <c r="S8" s="135"/>
      <c r="T8" s="136"/>
      <c r="U8" s="137"/>
      <c r="W8" s="135"/>
      <c r="X8" s="136"/>
      <c r="Y8" s="137"/>
      <c r="AA8" s="135"/>
      <c r="AB8" s="136"/>
      <c r="AC8" s="137"/>
      <c r="AE8" s="135"/>
      <c r="AF8" s="136"/>
      <c r="AG8" s="137"/>
    </row>
    <row r="9" spans="3:33" ht="15" thickBot="1" x14ac:dyDescent="0.35">
      <c r="C9" s="138"/>
      <c r="D9" s="139"/>
      <c r="E9" s="140"/>
      <c r="G9" s="138"/>
      <c r="H9" s="139"/>
      <c r="I9" s="140"/>
      <c r="K9" s="138"/>
      <c r="L9" s="139"/>
      <c r="M9" s="140"/>
      <c r="O9" s="138"/>
      <c r="P9" s="139"/>
      <c r="Q9" s="140"/>
      <c r="S9" s="138"/>
      <c r="T9" s="139"/>
      <c r="U9" s="140"/>
      <c r="W9" s="138"/>
      <c r="X9" s="139"/>
      <c r="Y9" s="140"/>
      <c r="AA9" s="135"/>
      <c r="AB9" s="136"/>
      <c r="AC9" s="137"/>
      <c r="AE9" s="138"/>
      <c r="AF9" s="139"/>
      <c r="AG9" s="140"/>
    </row>
    <row r="10" spans="3:33" ht="15" thickBot="1" x14ac:dyDescent="0.35">
      <c r="AA10" s="138"/>
      <c r="AB10" s="139"/>
      <c r="AC10" s="140"/>
    </row>
    <row r="12" spans="3:33" ht="15" thickBot="1" x14ac:dyDescent="0.35"/>
    <row r="13" spans="3:33" ht="15" customHeight="1" x14ac:dyDescent="0.3">
      <c r="C13" s="132" t="s">
        <v>107</v>
      </c>
      <c r="D13" s="133"/>
      <c r="E13" s="134"/>
      <c r="G13" s="132" t="s">
        <v>39</v>
      </c>
      <c r="H13" s="133"/>
      <c r="I13" s="134"/>
      <c r="K13" s="132" t="s">
        <v>47</v>
      </c>
      <c r="L13" s="133"/>
      <c r="M13" s="134"/>
      <c r="O13" s="132" t="s">
        <v>49</v>
      </c>
      <c r="P13" s="133"/>
      <c r="Q13" s="134"/>
      <c r="S13" s="132" t="s">
        <v>60</v>
      </c>
      <c r="T13" s="133"/>
      <c r="U13" s="134"/>
    </row>
    <row r="14" spans="3:33" x14ac:dyDescent="0.3">
      <c r="C14" s="135"/>
      <c r="D14" s="136"/>
      <c r="E14" s="137"/>
      <c r="G14" s="135"/>
      <c r="H14" s="136"/>
      <c r="I14" s="137"/>
      <c r="K14" s="135"/>
      <c r="L14" s="136"/>
      <c r="M14" s="137"/>
      <c r="O14" s="135"/>
      <c r="P14" s="136"/>
      <c r="Q14" s="137"/>
      <c r="S14" s="135"/>
      <c r="T14" s="136"/>
      <c r="U14" s="137"/>
    </row>
    <row r="15" spans="3:33" x14ac:dyDescent="0.3">
      <c r="C15" s="135"/>
      <c r="D15" s="136"/>
      <c r="E15" s="137"/>
      <c r="G15" s="135"/>
      <c r="H15" s="136"/>
      <c r="I15" s="137"/>
      <c r="K15" s="135"/>
      <c r="L15" s="136"/>
      <c r="M15" s="137"/>
      <c r="O15" s="135"/>
      <c r="P15" s="136"/>
      <c r="Q15" s="137"/>
      <c r="S15" s="135"/>
      <c r="T15" s="136"/>
      <c r="U15" s="137"/>
    </row>
    <row r="16" spans="3:33" x14ac:dyDescent="0.3">
      <c r="C16" s="135"/>
      <c r="D16" s="136"/>
      <c r="E16" s="137"/>
      <c r="G16" s="135"/>
      <c r="H16" s="136"/>
      <c r="I16" s="137"/>
      <c r="K16" s="135"/>
      <c r="L16" s="136"/>
      <c r="M16" s="137"/>
      <c r="O16" s="135"/>
      <c r="P16" s="136"/>
      <c r="Q16" s="137"/>
      <c r="S16" s="135"/>
      <c r="T16" s="136"/>
      <c r="U16" s="137"/>
    </row>
    <row r="17" spans="3:21" ht="15" thickBot="1" x14ac:dyDescent="0.35">
      <c r="C17" s="138"/>
      <c r="D17" s="139"/>
      <c r="E17" s="140"/>
      <c r="G17" s="138"/>
      <c r="H17" s="139"/>
      <c r="I17" s="140"/>
      <c r="K17" s="138"/>
      <c r="L17" s="139"/>
      <c r="M17" s="140"/>
      <c r="O17" s="138"/>
      <c r="P17" s="139"/>
      <c r="Q17" s="140"/>
      <c r="S17" s="138"/>
      <c r="T17" s="139"/>
      <c r="U17" s="140"/>
    </row>
    <row r="20" spans="3:21" ht="15.75" customHeight="1" thickBot="1" x14ac:dyDescent="0.35"/>
    <row r="21" spans="3:21" x14ac:dyDescent="0.3">
      <c r="C21" s="132" t="s">
        <v>40</v>
      </c>
      <c r="D21" s="133"/>
      <c r="E21" s="134"/>
      <c r="G21" s="132" t="s">
        <v>42</v>
      </c>
      <c r="H21" s="133"/>
      <c r="I21" s="134"/>
      <c r="K21" s="132" t="s">
        <v>52</v>
      </c>
      <c r="L21" s="133"/>
      <c r="M21" s="134"/>
      <c r="O21" s="132" t="s">
        <v>51</v>
      </c>
      <c r="P21" s="133"/>
      <c r="Q21" s="134"/>
    </row>
    <row r="22" spans="3:21" ht="15" customHeight="1" x14ac:dyDescent="0.3">
      <c r="C22" s="135"/>
      <c r="D22" s="136"/>
      <c r="E22" s="137"/>
      <c r="G22" s="135"/>
      <c r="H22" s="136"/>
      <c r="I22" s="137"/>
      <c r="K22" s="135"/>
      <c r="L22" s="136"/>
      <c r="M22" s="137"/>
      <c r="O22" s="135"/>
      <c r="P22" s="136"/>
      <c r="Q22" s="137"/>
    </row>
    <row r="23" spans="3:21" x14ac:dyDescent="0.3">
      <c r="C23" s="135"/>
      <c r="D23" s="136"/>
      <c r="E23" s="137"/>
      <c r="G23" s="135"/>
      <c r="H23" s="136"/>
      <c r="I23" s="137"/>
      <c r="K23" s="135"/>
      <c r="L23" s="136"/>
      <c r="M23" s="137"/>
      <c r="O23" s="135"/>
      <c r="P23" s="136"/>
      <c r="Q23" s="137"/>
    </row>
    <row r="24" spans="3:21" x14ac:dyDescent="0.3">
      <c r="C24" s="135"/>
      <c r="D24" s="136"/>
      <c r="E24" s="137"/>
      <c r="G24" s="135"/>
      <c r="H24" s="136"/>
      <c r="I24" s="137"/>
      <c r="K24" s="135"/>
      <c r="L24" s="136"/>
      <c r="M24" s="137"/>
      <c r="O24" s="135"/>
      <c r="P24" s="136"/>
      <c r="Q24" s="137"/>
    </row>
    <row r="25" spans="3:21" ht="15" thickBot="1" x14ac:dyDescent="0.35">
      <c r="C25" s="138"/>
      <c r="D25" s="139"/>
      <c r="E25" s="140"/>
      <c r="G25" s="138"/>
      <c r="H25" s="139"/>
      <c r="I25" s="140"/>
      <c r="K25" s="138"/>
      <c r="L25" s="139"/>
      <c r="M25" s="140"/>
      <c r="O25" s="138"/>
      <c r="P25" s="139"/>
      <c r="Q25" s="140"/>
    </row>
    <row r="28" spans="3:21" ht="15" thickBot="1" x14ac:dyDescent="0.35"/>
    <row r="29" spans="3:21" x14ac:dyDescent="0.3">
      <c r="C29" s="132" t="s">
        <v>41</v>
      </c>
      <c r="D29" s="133"/>
      <c r="E29" s="134"/>
      <c r="G29" s="132" t="s">
        <v>43</v>
      </c>
      <c r="H29" s="133"/>
      <c r="I29" s="134"/>
      <c r="K29" s="132" t="s">
        <v>53</v>
      </c>
      <c r="L29" s="133"/>
      <c r="M29" s="134"/>
      <c r="O29" s="132" t="s">
        <v>54</v>
      </c>
      <c r="P29" s="133"/>
      <c r="Q29" s="134"/>
    </row>
    <row r="30" spans="3:21" x14ac:dyDescent="0.3">
      <c r="C30" s="135"/>
      <c r="D30" s="136"/>
      <c r="E30" s="137"/>
      <c r="G30" s="135"/>
      <c r="H30" s="136"/>
      <c r="I30" s="137"/>
      <c r="K30" s="135"/>
      <c r="L30" s="136"/>
      <c r="M30" s="137"/>
      <c r="O30" s="135"/>
      <c r="P30" s="136"/>
      <c r="Q30" s="137"/>
    </row>
    <row r="31" spans="3:21" x14ac:dyDescent="0.3">
      <c r="C31" s="135"/>
      <c r="D31" s="136"/>
      <c r="E31" s="137"/>
      <c r="G31" s="135"/>
      <c r="H31" s="136"/>
      <c r="I31" s="137"/>
      <c r="K31" s="135"/>
      <c r="L31" s="136"/>
      <c r="M31" s="137"/>
      <c r="O31" s="135"/>
      <c r="P31" s="136"/>
      <c r="Q31" s="137"/>
    </row>
    <row r="32" spans="3:21" x14ac:dyDescent="0.3">
      <c r="C32" s="135"/>
      <c r="D32" s="136"/>
      <c r="E32" s="137"/>
      <c r="G32" s="135"/>
      <c r="H32" s="136"/>
      <c r="I32" s="137"/>
      <c r="K32" s="135"/>
      <c r="L32" s="136"/>
      <c r="M32" s="137"/>
      <c r="O32" s="135"/>
      <c r="P32" s="136"/>
      <c r="Q32" s="137"/>
    </row>
    <row r="33" spans="3:17" ht="15" thickBot="1" x14ac:dyDescent="0.35">
      <c r="C33" s="138"/>
      <c r="D33" s="139"/>
      <c r="E33" s="140"/>
      <c r="G33" s="138"/>
      <c r="H33" s="139"/>
      <c r="I33" s="140"/>
      <c r="K33" s="138"/>
      <c r="L33" s="139"/>
      <c r="M33" s="140"/>
      <c r="O33" s="138"/>
      <c r="P33" s="139"/>
      <c r="Q33" s="140"/>
    </row>
    <row r="34" spans="3:17" x14ac:dyDescent="0.3">
      <c r="P34" s="70"/>
    </row>
    <row r="36" spans="3:17" ht="15" thickBot="1" x14ac:dyDescent="0.35"/>
    <row r="37" spans="3:17" x14ac:dyDescent="0.3">
      <c r="C37" s="132" t="s">
        <v>44</v>
      </c>
      <c r="D37" s="133"/>
      <c r="E37" s="134"/>
      <c r="K37" s="132" t="s">
        <v>55</v>
      </c>
      <c r="L37" s="133"/>
      <c r="M37" s="134"/>
    </row>
    <row r="38" spans="3:17" x14ac:dyDescent="0.3">
      <c r="C38" s="135"/>
      <c r="D38" s="136"/>
      <c r="E38" s="137"/>
      <c r="K38" s="135"/>
      <c r="L38" s="136"/>
      <c r="M38" s="137"/>
    </row>
    <row r="39" spans="3:17" x14ac:dyDescent="0.3">
      <c r="C39" s="135"/>
      <c r="D39" s="136"/>
      <c r="E39" s="137"/>
      <c r="K39" s="135"/>
      <c r="L39" s="136"/>
      <c r="M39" s="137"/>
    </row>
    <row r="40" spans="3:17" x14ac:dyDescent="0.3">
      <c r="C40" s="135"/>
      <c r="D40" s="136"/>
      <c r="E40" s="137"/>
      <c r="K40" s="135"/>
      <c r="L40" s="136"/>
      <c r="M40" s="137"/>
    </row>
    <row r="41" spans="3:17" ht="15" thickBot="1" x14ac:dyDescent="0.35">
      <c r="C41" s="138"/>
      <c r="D41" s="139"/>
      <c r="E41" s="140"/>
      <c r="K41" s="138"/>
      <c r="L41" s="139"/>
      <c r="M41" s="140"/>
    </row>
  </sheetData>
  <sheetProtection algorithmName="SHA-512" hashValue="+zB2tQRfD+u5fJ4Iw7A6bUKzmx4zuuphnlpjeJuQ5lI9iSzv8zEeKDuSFzel2THnpOlN1laGHE+XYTxkq5bWGg==" saltValue="TUch22NX50DoIiE6RsGTbQ==" spinCount="100000" sheet="1" objects="1" scenarios="1"/>
  <dataConsolidate/>
  <mergeCells count="27">
    <mergeCell ref="C37:E41"/>
    <mergeCell ref="C5:E9"/>
    <mergeCell ref="G5:I9"/>
    <mergeCell ref="C13:E17"/>
    <mergeCell ref="G13:I17"/>
    <mergeCell ref="C21:E25"/>
    <mergeCell ref="G21:I25"/>
    <mergeCell ref="C29:E33"/>
    <mergeCell ref="G29:I33"/>
    <mergeCell ref="K29:M33"/>
    <mergeCell ref="O21:Q25"/>
    <mergeCell ref="O29:Q33"/>
    <mergeCell ref="K37:M41"/>
    <mergeCell ref="S1:Y3"/>
    <mergeCell ref="S5:U9"/>
    <mergeCell ref="W5:Y9"/>
    <mergeCell ref="K13:M17"/>
    <mergeCell ref="O13:Q17"/>
    <mergeCell ref="K21:M25"/>
    <mergeCell ref="K1:Q3"/>
    <mergeCell ref="K5:M9"/>
    <mergeCell ref="O5:Q9"/>
    <mergeCell ref="C1:I3"/>
    <mergeCell ref="AA1:AG3"/>
    <mergeCell ref="S13:U17"/>
    <mergeCell ref="AA5:AC10"/>
    <mergeCell ref="AE5:AG9"/>
  </mergeCells>
  <dataValidations xWindow="555" yWindow="588" count="10">
    <dataValidation allowBlank="1" showInputMessage="1" showErrorMessage="1" promptTitle="Status (1)" prompt="Then at least half or all your sites must come from the following locations: (EPA recommends all come from these if possible): _x000a__x000a_Tier 1 Lead Service Lines (Tier 1 LSL site) - Single Family home with lead service lines. " sqref="G5:I9" xr:uid="{C26BA9FD-CDC5-49C0-A601-209DCDB7B77A}"/>
    <dataValidation allowBlank="1" showInputMessage="1" showErrorMessage="1" promptTitle="Status (2)" prompt="If exhausted number of sites from Status (1) and need more sites, fill the rest with the following sites:_x000a__x000a_Tier 1 Lead Plumbing Sites (Tier 1 PBCU Sites)-Single Family home with interior lead in hime plumbing.  " sqref="G13:I17" xr:uid="{33E3FD33-24BD-4E19-8325-3AC2391E653E}"/>
    <dataValidation allowBlank="1" showInputMessage="1" showErrorMessage="1" promptTitle="Status (3)" prompt="If exhausted number of sites from Status (1-2) and need more sites, fill the rest from the following sites:_x000a__x000a_Tier 1 Lead Plumbing Sites (Tier 1 LGN Site)-Single Family home with lead gooseneck " sqref="G21:I25" xr:uid="{0AA748A3-2BF0-40D4-90C9-3BB0BEB13C31}"/>
    <dataValidation allowBlank="1" showInputMessage="1" showErrorMessage="1" promptTitle="Status (4)" prompt="If exhausted number of sites from Status (1-3) and need more sites, fill the rest with the following sites: _x000a__x000a_Tier 1 Copper Lead Solder Site (Tier 1 CLS 83-85 Site)-Single Family home with lead solder installed between 1983 and June 1st 1985. " sqref="G29:I33" xr:uid="{D0D7EE33-6540-4058-B874-DF8519F16705}"/>
    <dataValidation allowBlank="1" showInputMessage="1" showErrorMessage="1" promptTitle="Status (5)" prompt="Then at least half or all your sites must come from the following locations: (EPA recommends all come from these if possible): _x000a__x000a_Tier 2 Lead Service Lines (Tier 2 LSL site) - Multifamily homes with lead service lines. If no multifamily homes, use other. " sqref="O5:Q9" xr:uid="{79F00878-AB0E-421D-AD5A-128D632F246A}"/>
    <dataValidation allowBlank="1" showInputMessage="1" showErrorMessage="1" promptTitle="Status (6)" prompt="If exhausted numner of sites from status (1-5), then fill sites from the following:_x000a__x000a_Tier 2 lead plumbing site (Tier 2 PBCU Plumbing Site) - Multifamily homes with interior lead home plumbing. If no multifamily homes, use other buildings. " sqref="O13:Q17" xr:uid="{235BAE77-00B3-4046-A984-62944D68122F}"/>
    <dataValidation allowBlank="1" showInputMessage="1" showErrorMessage="1" promptTitle="Status (7)" prompt="If exhausted numner of sites from status (1-6), then fill sites from the following:_x000a__x000a_Tier 2 Lead Gooseneck (Tier 2 LGN Site) - Multifamily homes with lead gooseneck installation. If no multifamily homes, use other buildings. " sqref="O21:Q25" xr:uid="{62A000FF-2545-427B-BDB2-04576CD391BB}"/>
    <dataValidation allowBlank="1" showInputMessage="1" showErrorMessage="1" promptTitle="Status (8)" prompt="If exhausted numner of sites from status (1-7), then fill sites from the following:_x000a__x000a_Tier 2 Copper Lead Solder (Tier 2 CLS 83-85 Site) - Multifamily homes with with copper plumbing and lead solder installed between 1983 and June 1st 1985. " sqref="O29:Q33" xr:uid="{38BA27CB-FCE4-4380-B52F-F0DF9D9839B3}"/>
    <dataValidation allowBlank="1" showInputMessage="1" showErrorMessage="1" promptTitle="Status (9)" prompt="If exhausted numner of sites from status (1-8), then fill sites from the following:_x000a__x000a_Tier 3 Copper Solder Sotes (Tier 3 CLS Pre 83 Site) - Single family homes with lead solder installed before 1983. " sqref="W5:Y9" xr:uid="{4BF978F8-4FF2-42E1-964A-9CA97B7E1F37}"/>
    <dataValidation allowBlank="1" showInputMessage="1" showErrorMessage="1" promptTitle="Status (10)" prompt="Tier 4  (Tier 4- other sites)_x000a__x000a_Other Representative locations would be commonly found at other sites served by the water system giving preference to single family kitchen or bath, before multifamily, before other buldings. " sqref="AE5:AG9" xr:uid="{854D14E0-BC7E-461D-878C-2772F2BE7797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36CBF-312F-4255-BB44-0DF78962FD38}">
  <sheetPr codeName="Sheet4"/>
  <dimension ref="A1:Z40"/>
  <sheetViews>
    <sheetView showGridLines="0" showRowColHeaders="0" topLeftCell="A3" zoomScale="94" zoomScaleNormal="115" workbookViewId="0">
      <selection activeCell="M22" sqref="M22"/>
    </sheetView>
  </sheetViews>
  <sheetFormatPr defaultColWidth="8.88671875" defaultRowHeight="14.4" x14ac:dyDescent="0.3"/>
  <cols>
    <col min="1" max="3" width="8.88671875" style="3"/>
    <col min="4" max="4" width="10.5546875" style="3" customWidth="1"/>
    <col min="5" max="13" width="8.88671875" style="3"/>
    <col min="14" max="14" width="6.6640625" style="3" customWidth="1"/>
    <col min="15" max="15" width="10.88671875" style="3" customWidth="1"/>
    <col min="16" max="16" width="17.88671875" style="3" customWidth="1"/>
    <col min="17" max="17" width="12.44140625" style="3" customWidth="1"/>
    <col min="18" max="18" width="12.88671875" style="3" customWidth="1"/>
    <col min="19" max="19" width="11.6640625" style="3" customWidth="1"/>
    <col min="20" max="20" width="10.44140625" style="3" customWidth="1"/>
    <col min="21" max="16384" width="8.88671875" style="3"/>
  </cols>
  <sheetData>
    <row r="1" spans="1:26" ht="14.4" customHeight="1" x14ac:dyDescent="0.3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26" x14ac:dyDescent="0.3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  <c r="V2" s="38"/>
      <c r="W2" s="4"/>
      <c r="X2" s="4"/>
      <c r="Y2" s="4"/>
      <c r="Z2" s="4"/>
    </row>
    <row r="3" spans="1:26" ht="15" thickBot="1" x14ac:dyDescent="0.3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5" spans="1:26" ht="15" thickBot="1" x14ac:dyDescent="0.35"/>
    <row r="6" spans="1:26" x14ac:dyDescent="0.3">
      <c r="A6" s="31" t="s">
        <v>4</v>
      </c>
      <c r="B6" s="32"/>
      <c r="C6" s="32"/>
      <c r="D6" s="32"/>
      <c r="E6" s="32"/>
      <c r="F6" s="33"/>
    </row>
    <row r="7" spans="1:26" x14ac:dyDescent="0.3">
      <c r="A7" s="5"/>
      <c r="B7" s="6"/>
      <c r="C7" s="6"/>
      <c r="D7" s="6"/>
      <c r="E7" s="6"/>
      <c r="F7" s="7"/>
    </row>
    <row r="8" spans="1:26" x14ac:dyDescent="0.3">
      <c r="A8" s="149" t="s">
        <v>7</v>
      </c>
      <c r="B8" s="150"/>
      <c r="C8" s="150"/>
      <c r="D8" s="150"/>
      <c r="E8" s="150"/>
      <c r="F8" s="34" t="s">
        <v>6</v>
      </c>
    </row>
    <row r="9" spans="1:26" x14ac:dyDescent="0.3">
      <c r="A9" s="179" t="s">
        <v>5</v>
      </c>
      <c r="B9" s="180"/>
      <c r="C9" s="180"/>
      <c r="D9" s="180"/>
      <c r="E9" s="180"/>
      <c r="F9" s="79" t="s">
        <v>23</v>
      </c>
    </row>
    <row r="10" spans="1:26" x14ac:dyDescent="0.3">
      <c r="A10" s="5"/>
      <c r="B10" s="6"/>
      <c r="C10" s="6"/>
      <c r="D10" s="6"/>
      <c r="E10" s="6"/>
      <c r="F10" s="7"/>
    </row>
    <row r="11" spans="1:26" x14ac:dyDescent="0.3">
      <c r="A11" s="5"/>
      <c r="B11" s="6"/>
      <c r="C11" s="6"/>
      <c r="D11" s="6"/>
      <c r="E11" s="6"/>
      <c r="F11" s="7"/>
    </row>
    <row r="12" spans="1:26" x14ac:dyDescent="0.3">
      <c r="A12" s="149" t="s">
        <v>25</v>
      </c>
      <c r="B12" s="150"/>
      <c r="C12" s="150"/>
      <c r="D12" s="150"/>
      <c r="E12" s="150"/>
      <c r="F12" s="34" t="s">
        <v>6</v>
      </c>
    </row>
    <row r="13" spans="1:26" ht="15" thickBot="1" x14ac:dyDescent="0.35">
      <c r="A13" s="151" t="s">
        <v>24</v>
      </c>
      <c r="B13" s="152"/>
      <c r="C13" s="152"/>
      <c r="D13" s="152"/>
      <c r="E13" s="152"/>
      <c r="F13" s="69">
        <v>12031</v>
      </c>
    </row>
    <row r="15" spans="1:26" ht="15" thickBot="1" x14ac:dyDescent="0.35"/>
    <row r="16" spans="1:26" ht="15" customHeight="1" x14ac:dyDescent="0.3">
      <c r="A16" s="153" t="s">
        <v>26</v>
      </c>
      <c r="B16" s="154"/>
      <c r="C16" s="154"/>
      <c r="D16" s="155"/>
      <c r="E16" s="159">
        <f>IF($F$13&gt;100000,100,IF($F$13&gt;10000,60,IF($F$13&gt;3300,40,IF($F$13&gt;500,20,IF($F$13&gt;100,10,IF($F$13&gt;0,5,""))))))</f>
        <v>60</v>
      </c>
    </row>
    <row r="17" spans="1:10" ht="15.75" customHeight="1" thickBot="1" x14ac:dyDescent="0.35">
      <c r="A17" s="156"/>
      <c r="B17" s="157"/>
      <c r="C17" s="157"/>
      <c r="D17" s="158"/>
      <c r="E17" s="160"/>
    </row>
    <row r="18" spans="1:10" x14ac:dyDescent="0.3">
      <c r="A18" s="5"/>
      <c r="B18" s="6"/>
      <c r="C18" s="6"/>
      <c r="D18" s="6"/>
      <c r="E18" s="7"/>
      <c r="F18" s="184" t="s">
        <v>73</v>
      </c>
      <c r="G18" s="185"/>
      <c r="H18" s="185"/>
      <c r="I18" s="185"/>
      <c r="J18" s="186"/>
    </row>
    <row r="19" spans="1:10" ht="15" thickBot="1" x14ac:dyDescent="0.35">
      <c r="A19" s="5"/>
      <c r="B19" s="6"/>
      <c r="C19" s="6"/>
      <c r="D19" s="6"/>
      <c r="E19" s="7"/>
      <c r="F19" s="187"/>
      <c r="G19" s="188"/>
      <c r="H19" s="188"/>
      <c r="I19" s="188"/>
      <c r="J19" s="189"/>
    </row>
    <row r="20" spans="1:10" x14ac:dyDescent="0.3">
      <c r="A20" s="161" t="s">
        <v>27</v>
      </c>
      <c r="B20" s="162"/>
      <c r="C20" s="162"/>
      <c r="D20" s="163"/>
      <c r="E20" s="159">
        <f>IF($F$13&gt;100000,50,IF($F$13&gt;10000,30,IF($F$13&gt;3300,20,IF($F$13&gt;500,10,IF($F$13&gt;100,5,IF($F$13&gt;0,5,""))))))</f>
        <v>30</v>
      </c>
    </row>
    <row r="21" spans="1:10" ht="15" thickBot="1" x14ac:dyDescent="0.35">
      <c r="A21" s="164"/>
      <c r="B21" s="165"/>
      <c r="C21" s="165"/>
      <c r="D21" s="166"/>
      <c r="E21" s="160"/>
    </row>
    <row r="22" spans="1:10" ht="15" thickBot="1" x14ac:dyDescent="0.35"/>
    <row r="23" spans="1:10" x14ac:dyDescent="0.3">
      <c r="A23" s="144" t="s">
        <v>18</v>
      </c>
      <c r="B23" s="145"/>
      <c r="C23" s="145"/>
      <c r="D23" s="145"/>
      <c r="E23" s="146"/>
    </row>
    <row r="24" spans="1:10" x14ac:dyDescent="0.3">
      <c r="A24" s="2" t="e">
        <f>IF(AND($F$9="Yes",$E$31&lt;50), 50-$E$31,"")</f>
        <v>#DIV/0!</v>
      </c>
      <c r="B24" s="147" t="e">
        <f>IF(AND($F$9="Yes",$E$31&lt;50),"% MORE OF TIER 1 SITES REQUIRED","")</f>
        <v>#DIV/0!</v>
      </c>
      <c r="C24" s="147"/>
      <c r="D24" s="147"/>
      <c r="E24" s="148"/>
    </row>
    <row r="25" spans="1:10" x14ac:dyDescent="0.3">
      <c r="A25" s="167"/>
      <c r="B25" s="168"/>
      <c r="C25" s="168"/>
      <c r="D25" s="168"/>
      <c r="E25" s="169"/>
    </row>
    <row r="26" spans="1:10" ht="15" thickBot="1" x14ac:dyDescent="0.35">
      <c r="A26" s="8"/>
      <c r="B26" s="9"/>
      <c r="C26" s="9"/>
      <c r="D26" s="9"/>
      <c r="E26" s="10"/>
    </row>
    <row r="27" spans="1:10" ht="15" thickBot="1" x14ac:dyDescent="0.35">
      <c r="A27" s="35"/>
      <c r="B27" s="35"/>
      <c r="C27" s="35"/>
      <c r="D27" s="35"/>
      <c r="E27" s="35"/>
      <c r="F27" s="35"/>
      <c r="G27" s="35"/>
      <c r="H27" s="35"/>
      <c r="I27" s="35"/>
    </row>
    <row r="28" spans="1:10" ht="15" thickBot="1" x14ac:dyDescent="0.35">
      <c r="A28" s="181" t="s">
        <v>17</v>
      </c>
      <c r="B28" s="182"/>
      <c r="C28" s="182"/>
      <c r="D28" s="182"/>
      <c r="E28" s="182"/>
      <c r="F28" s="182"/>
      <c r="G28" s="182"/>
      <c r="H28" s="182"/>
      <c r="I28" s="183"/>
    </row>
    <row r="29" spans="1:10" x14ac:dyDescent="0.3">
      <c r="A29" s="35"/>
      <c r="B29" s="35"/>
      <c r="C29" s="35"/>
      <c r="D29" s="35"/>
      <c r="E29" s="35"/>
      <c r="F29" s="35"/>
      <c r="G29" s="35"/>
      <c r="H29" s="35"/>
      <c r="I29" s="35"/>
    </row>
    <row r="30" spans="1:10" x14ac:dyDescent="0.3">
      <c r="A30" s="141" t="s">
        <v>8</v>
      </c>
      <c r="B30" s="142"/>
      <c r="C30" s="142"/>
      <c r="D30" s="143"/>
      <c r="E30" s="36">
        <f>COUNTIF('SHEET-3'!C2:C101,"Tier 1")</f>
        <v>0</v>
      </c>
      <c r="F30" s="35"/>
      <c r="G30" s="35"/>
      <c r="H30" s="35"/>
      <c r="I30" s="35"/>
    </row>
    <row r="31" spans="1:10" x14ac:dyDescent="0.3">
      <c r="A31" s="141" t="s">
        <v>9</v>
      </c>
      <c r="B31" s="142"/>
      <c r="C31" s="142"/>
      <c r="D31" s="143"/>
      <c r="E31" s="37" t="e">
        <f>(E30/(COUNTIF('SHEET-3'!C2:C101,"Tier 1")+COUNTIF('SHEET-3'!C2:C101,"Tier 2")+COUNTIF('SHEET-3'!C2:C101,"Tier 3")+COUNTIF('SHEET-3'!C2:C101,"Tier 4")))*100</f>
        <v>#DIV/0!</v>
      </c>
      <c r="F31" s="35" t="s">
        <v>10</v>
      </c>
      <c r="G31" s="35"/>
      <c r="H31" s="35"/>
      <c r="I31" s="35"/>
    </row>
    <row r="32" spans="1:10" x14ac:dyDescent="0.3">
      <c r="A32" s="35"/>
      <c r="B32" s="35"/>
      <c r="C32" s="35"/>
      <c r="D32" s="35"/>
      <c r="E32" s="35"/>
      <c r="F32" s="35"/>
      <c r="G32" s="35"/>
      <c r="H32" s="35"/>
      <c r="I32" s="35"/>
    </row>
    <row r="33" spans="1:9" x14ac:dyDescent="0.3">
      <c r="A33" s="141" t="s">
        <v>11</v>
      </c>
      <c r="B33" s="142"/>
      <c r="C33" s="142"/>
      <c r="D33" s="143"/>
      <c r="E33" s="36">
        <f>COUNTIF('SHEET-3'!C2:C101,"Tier 2")</f>
        <v>0</v>
      </c>
      <c r="F33" s="35"/>
      <c r="G33" s="35"/>
      <c r="H33" s="35"/>
      <c r="I33" s="35"/>
    </row>
    <row r="34" spans="1:9" x14ac:dyDescent="0.3">
      <c r="A34" s="141" t="s">
        <v>12</v>
      </c>
      <c r="B34" s="142"/>
      <c r="C34" s="142"/>
      <c r="D34" s="143"/>
      <c r="E34" s="37" t="e">
        <f>(E33/(COUNTIF('SHEET-3'!C2:C101,"Tier 1")+COUNTIF('SHEET-3'!C2:C101,"Tier 2")+COUNTIF('SHEET-3'!C2:C101,"Tier 3")+COUNTIF('SHEET-3'!C2:C101,"Tier 4")))*100</f>
        <v>#DIV/0!</v>
      </c>
      <c r="F34" s="35" t="s">
        <v>10</v>
      </c>
      <c r="G34" s="35"/>
      <c r="H34" s="35"/>
      <c r="I34" s="35"/>
    </row>
    <row r="35" spans="1:9" x14ac:dyDescent="0.3">
      <c r="A35" s="35"/>
      <c r="B35" s="35"/>
      <c r="C35" s="35"/>
      <c r="D35" s="35"/>
      <c r="E35" s="35"/>
      <c r="F35" s="35"/>
      <c r="G35" s="35"/>
      <c r="H35" s="35"/>
      <c r="I35" s="35"/>
    </row>
    <row r="36" spans="1:9" x14ac:dyDescent="0.3">
      <c r="A36" s="141" t="s">
        <v>13</v>
      </c>
      <c r="B36" s="142"/>
      <c r="C36" s="142"/>
      <c r="D36" s="143"/>
      <c r="E36" s="36">
        <f>COUNTIF('SHEET-3'!C2:C101,"Tier 3")</f>
        <v>0</v>
      </c>
      <c r="F36" s="35"/>
      <c r="G36" s="35"/>
      <c r="H36" s="35"/>
      <c r="I36" s="35"/>
    </row>
    <row r="37" spans="1:9" x14ac:dyDescent="0.3">
      <c r="A37" s="141" t="s">
        <v>14</v>
      </c>
      <c r="B37" s="142"/>
      <c r="C37" s="142"/>
      <c r="D37" s="143"/>
      <c r="E37" s="37" t="e">
        <f>(E36/(COUNTIF('SHEET-3'!C2:C101,"Tier 1")+COUNTIF('SHEET-3'!C2:C101,"Tier 2")+COUNTIF('SHEET-3'!C2:C101,"Tier 3")+COUNTIF('SHEET-3'!C2:C101,"Tier 4")))*100</f>
        <v>#DIV/0!</v>
      </c>
      <c r="F37" s="35" t="s">
        <v>10</v>
      </c>
      <c r="G37" s="35"/>
      <c r="H37" s="35"/>
      <c r="I37" s="35"/>
    </row>
    <row r="38" spans="1:9" x14ac:dyDescent="0.3">
      <c r="A38" s="35"/>
      <c r="B38" s="35"/>
      <c r="C38" s="35"/>
      <c r="D38" s="35"/>
      <c r="E38" s="35"/>
      <c r="F38" s="35"/>
      <c r="G38" s="35"/>
      <c r="H38" s="35"/>
      <c r="I38" s="35"/>
    </row>
    <row r="39" spans="1:9" x14ac:dyDescent="0.3">
      <c r="A39" s="141" t="s">
        <v>15</v>
      </c>
      <c r="B39" s="142"/>
      <c r="C39" s="142"/>
      <c r="D39" s="143"/>
      <c r="E39" s="36">
        <f>COUNTIF('SHEET-3'!C2:C101,"Tier 4")</f>
        <v>0</v>
      </c>
      <c r="F39" s="35"/>
      <c r="G39" s="35"/>
      <c r="H39" s="35"/>
      <c r="I39" s="35"/>
    </row>
    <row r="40" spans="1:9" x14ac:dyDescent="0.3">
      <c r="A40" s="141" t="s">
        <v>16</v>
      </c>
      <c r="B40" s="142"/>
      <c r="C40" s="142"/>
      <c r="D40" s="143"/>
      <c r="E40" s="37" t="e">
        <f>(E39/(COUNTIF('SHEET-3'!C2:C101,"Tier 1")+COUNTIF('SHEET-3'!C2:C101,"Tier 2")+COUNTIF('SHEET-3'!C2:C101,"Tier 3")+COUNTIF('SHEET-3'!C2:C101,"Tier 4")))*100</f>
        <v>#DIV/0!</v>
      </c>
      <c r="F40" s="35" t="s">
        <v>10</v>
      </c>
      <c r="G40" s="35"/>
      <c r="H40" s="35"/>
      <c r="I40" s="35"/>
    </row>
  </sheetData>
  <sheetProtection algorithmName="SHA-512" hashValue="u7BaLI8GW+JM0Ypub8YPrZCz1Gmh45VBOpj7srWC7lroYedDVMpIi+9xcbgs4fyhUvauRTNtdAXJBKaN00Iz/Q==" saltValue="r6mrKc0eIw6cBxdanXDmWQ==" spinCount="100000" sheet="1" formatCells="0"/>
  <mergeCells count="22">
    <mergeCell ref="A33:D33"/>
    <mergeCell ref="A1:L3"/>
    <mergeCell ref="A8:E8"/>
    <mergeCell ref="A9:E9"/>
    <mergeCell ref="A28:I28"/>
    <mergeCell ref="F18:J19"/>
    <mergeCell ref="A39:D39"/>
    <mergeCell ref="A40:D40"/>
    <mergeCell ref="A23:E23"/>
    <mergeCell ref="B24:E24"/>
    <mergeCell ref="A12:E12"/>
    <mergeCell ref="A13:E13"/>
    <mergeCell ref="A16:D17"/>
    <mergeCell ref="E16:E17"/>
    <mergeCell ref="A20:D21"/>
    <mergeCell ref="E20:E21"/>
    <mergeCell ref="A25:E25"/>
    <mergeCell ref="A34:D34"/>
    <mergeCell ref="A36:D36"/>
    <mergeCell ref="A37:D37"/>
    <mergeCell ref="A30:D30"/>
    <mergeCell ref="A31:D31"/>
  </mergeCells>
  <phoneticPr fontId="3" type="noConversion"/>
  <dataValidations count="2">
    <dataValidation type="list" allowBlank="1" showInputMessage="1" showErrorMessage="1" sqref="F9" xr:uid="{49E9F760-2B68-4000-B06C-DBB50C5F7A0C}">
      <formula1>"Yes, No"</formula1>
    </dataValidation>
    <dataValidation type="whole" operator="greaterThan" allowBlank="1" showInputMessage="1" showErrorMessage="1" errorTitle="ERROR" error="Must enter numbers only_x000a_" sqref="F13" xr:uid="{6FAE2A7D-0AFE-4B28-A35B-1478AF4A0962}">
      <formula1>1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C90A-AB60-4A51-9B8A-3A7680DBABEA}">
  <sheetPr codeName="Sheet5">
    <pageSetUpPr autoPageBreaks="0"/>
  </sheetPr>
  <dimension ref="A1:AG101"/>
  <sheetViews>
    <sheetView zoomScaleNormal="100" workbookViewId="0">
      <selection activeCell="B8" sqref="B8"/>
    </sheetView>
  </sheetViews>
  <sheetFormatPr defaultColWidth="9.109375" defaultRowHeight="14.4" x14ac:dyDescent="0.3"/>
  <cols>
    <col min="1" max="1" width="5.88671875" style="3" bestFit="1" customWidth="1"/>
    <col min="2" max="2" width="49.33203125" style="3" customWidth="1"/>
    <col min="3" max="3" width="15.5546875" style="3" customWidth="1"/>
    <col min="4" max="4" width="45.88671875" style="3" customWidth="1"/>
    <col min="5" max="5" width="45.6640625" style="3" customWidth="1"/>
    <col min="6" max="7" width="44" style="3" customWidth="1"/>
    <col min="8" max="8" width="34.5546875" style="3" customWidth="1"/>
    <col min="9" max="9" width="23.33203125" style="3" customWidth="1"/>
    <col min="10" max="10" width="21.88671875" style="3" customWidth="1"/>
    <col min="11" max="11" width="33.6640625" style="3" customWidth="1"/>
    <col min="12" max="12" width="29.88671875" customWidth="1"/>
    <col min="13" max="13" width="26.6640625" customWidth="1"/>
    <col min="14" max="14" width="65.33203125" customWidth="1"/>
    <col min="15" max="15" width="0" hidden="1" customWidth="1"/>
    <col min="16" max="16" width="28.44140625" style="3" hidden="1" customWidth="1"/>
    <col min="17" max="24" width="29.44140625" style="3" hidden="1" customWidth="1"/>
    <col min="25" max="25" width="0" hidden="1" customWidth="1"/>
    <col min="34" max="16384" width="9.109375" style="3"/>
  </cols>
  <sheetData>
    <row r="1" spans="1:24" x14ac:dyDescent="0.3">
      <c r="A1" s="91" t="s">
        <v>1</v>
      </c>
      <c r="B1" s="91" t="s">
        <v>2</v>
      </c>
      <c r="C1" s="91" t="s">
        <v>3</v>
      </c>
      <c r="D1" s="91" t="s">
        <v>75</v>
      </c>
      <c r="E1" s="91" t="s">
        <v>76</v>
      </c>
      <c r="F1" s="91" t="s">
        <v>63</v>
      </c>
      <c r="G1" s="91" t="s">
        <v>74</v>
      </c>
      <c r="H1" s="91" t="s">
        <v>78</v>
      </c>
      <c r="I1" s="91" t="s">
        <v>105</v>
      </c>
      <c r="J1" s="91" t="s">
        <v>36</v>
      </c>
      <c r="K1" s="91" t="s">
        <v>79</v>
      </c>
      <c r="L1" s="91" t="s">
        <v>35</v>
      </c>
      <c r="M1" s="91" t="s">
        <v>80</v>
      </c>
      <c r="N1" s="91" t="s">
        <v>81</v>
      </c>
      <c r="P1" s="65" t="s">
        <v>64</v>
      </c>
      <c r="Q1" s="65" t="s">
        <v>65</v>
      </c>
      <c r="R1" s="65" t="s">
        <v>66</v>
      </c>
      <c r="S1" s="66" t="s">
        <v>67</v>
      </c>
      <c r="T1" s="66" t="s">
        <v>68</v>
      </c>
      <c r="U1" s="66" t="s">
        <v>69</v>
      </c>
      <c r="V1" s="66" t="s">
        <v>70</v>
      </c>
      <c r="W1" s="66" t="s">
        <v>71</v>
      </c>
      <c r="X1" s="66" t="s">
        <v>72</v>
      </c>
    </row>
    <row r="2" spans="1:24" ht="16.5" customHeight="1" x14ac:dyDescent="0.3">
      <c r="A2" s="1">
        <v>1</v>
      </c>
      <c r="B2" s="67"/>
      <c r="C2" s="64" t="str">
        <f>IF(OR(D2="",E2="",F2="",I2="",J2="",H2="",L2=""),"",IF(AND(L2="YES",COUNTIF($L$2:$L$101,"YES")=COUNTA($L$2:$L$101)),"Tier 4",IF(L2="YES","POU/POE Present - Invalid Site",IF(AND(H2="Single family",OR(D2="lead service line (LEADSL)",E2="lead service line (LEADSL)",F2="Lead pipe (LEADPI)",G2="Lead pipe (LEADPI)",I2="YES",AND(OR(G2="Copper with lead solder (CUP-LS)",F2="Copper with lead solder (CUP-LS)"),J2="Between 1983 and 1985"))),"Tier 1",IF(AND(H2="Multi Family",OR(D2="lead service line (LEADSL)",E2="lead service line (LEADSL)",F2="Lead pipe (LEADPI)",G2="Lead pipe (LEADPI)",AND(OR(G2="Copper with lead solder (CUP-LS)",F2="Copper with lead solder (CUP-LS)"),J2="Between 1983 and 1985"),I2="YES")),"Tier 2",IF(AND(H2="Other Building (more details in notes)",OR(D2="lead service line (LEADSL)",E2="lead service line (LEADSL)",F2="Lead pipe (LEADPI)",G2="Lead pipe (LEADPI)",AND(OR(G2="Copper with lead solder (CUP-LS)",F2="Copper with lead solder (CUP-LS)"),J2="Between 1983 and 1985"),I2="YES")),"Tier 2",IF(AND(H2="Other Building (more details in notes)",OR(G2="Copper with lead solder (CUP-LS)",F2="Copper with lead solder (CUP-LS)"),J2="Between 1983 and 1985"),"Tier 2",IF(AND(H2="Single Family",OR(G2="Copper with lead solder (CUP-LS)",F2="Copper with lead solder (CUP-LS)"),J2="Before 1983"),"Tier 3","Tier 4"))))))))</f>
        <v/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  <c r="P2" s="78" t="str">
        <f t="shared" ref="P2:P33" si="0">IF(AND(OR(D2="lead service line (LEADSL)",E2="lead service line (LEADSL)"),H2="Single Family"),"Single Family homes with Lead service line","")</f>
        <v/>
      </c>
      <c r="Q2" s="78" t="str">
        <f t="shared" ref="Q2:Q33" si="1">IF(AND(OR(F2="Lead pipe (LEADPI)",G2="Lead pipe (LEADPI)"),H2="Single Family"),"Single Family Homes with Internal lead pluming","")</f>
        <v/>
      </c>
      <c r="R2" s="78" t="str">
        <f>IF(AND(I2="YES",H2="Single Family"),"Single family homes with lead gooseneck","")</f>
        <v/>
      </c>
      <c r="S2" s="78" t="str">
        <f>IF(AND(OR(F2="Copper with lead solder (CUP-LS)",G2="Copper with lead solder (CUP-LS)"),J2="Between 1983 and 1985",H2="Single Family"),"Single family homes with installed between 1983 to June 1st 1985 with copper plumbing with lead solder","")</f>
        <v/>
      </c>
      <c r="T2" s="78" t="str">
        <f t="shared" ref="T2:T33" si="2">IF(AND(OR(D2="lead service line (LEADSL)",E2="lead service line (LEADSL)"),OR(H2="Multi Family", H2="Other building (more details in notes)")),"Multifamily homes or other building with Lead service line","")</f>
        <v/>
      </c>
      <c r="U2" s="78" t="str">
        <f t="shared" ref="U2:U33" si="3">IF(AND(OR(F2="Lead pipe (LEADPI)",G2="Lead pipe (LEADPI)"),OR(H2="Multi Family",H2="Other Building (more details in notes)")),"Multifamily homes or other building with internal lead pluming","")</f>
        <v/>
      </c>
      <c r="V2" s="78" t="str">
        <f>IF(AND(I2="YES",OR(H2="Multi Family",H2="Other building (more details in notes)")),"Multifamily homes or other building with lead gooseneck","")</f>
        <v/>
      </c>
      <c r="W2" s="78" t="str">
        <f>IF(AND(OR(F2="Copper with lead solder (CUP-LS)",G2="Copper with lead solder (CUP-LS)"),J2="Between 1983 and 1985",OR(H2="Multi Family",H2="Other building (more details in notes)")),"Multifamily homes or other building with installed between 1983 to June 1st 1985 with copper plumbing with lead solder","")</f>
        <v/>
      </c>
      <c r="X2" s="78" t="str">
        <f>IF(AND(OR(F2="Copper with lead solder (CUP-LS)",G2="Copper with lead solder (CUP-LS)"),J2="Before 1983",H2="Single Family",D2&lt;&gt;"Lead Service Line (LEADSL)",I2&lt;&gt;"YES"),"Single family homes with copper plumbing with lead solder installed before Jan 1st 1983","")</f>
        <v/>
      </c>
    </row>
    <row r="3" spans="1:24" x14ac:dyDescent="0.3">
      <c r="A3" s="1">
        <v>2</v>
      </c>
      <c r="B3" s="67"/>
      <c r="C3" s="64" t="str">
        <f t="shared" ref="C3:C66" si="4">IF(OR(D3="",E3="",F3="",I3="",J3="",H3="",L3=""),"",IF(AND(L3="YES",COUNTIF($L$2:$L$101,"YES")=COUNTA($L$2:$L$101)),"Tier 4",IF(L3="YES","POU/POE Present - Invalid Site",IF(AND(H3="Single family",OR(D3="lead service line (LEADSL)",E3="lead service line (LEADSL)",F3="Lead pipe (LEADPI)",G3="Lead pipe (LEADPI)",I3="YES",AND(OR(G3="Copper with lead solder (CUP-LS)",F3="Copper with lead solder (CUP-LS)"),J3="Between 1983 and 1985"))),"Tier 1",IF(AND(H3="Multi Family",OR(D3="lead service line (LEADSL)",E3="lead service line (LEADSL)",F3="Lead pipe (LEADPI)",G3="Lead pipe (LEADPI)",AND(OR(G3="Copper with lead solder (CUP-LS)",F3="Copper with lead solder (CUP-LS)"),J3="Between 1983 and 1985"),I3="YES")),"Tier 2",IF(AND(H3="Other Building (more details in notes)",OR(D3="lead service line (LEADSL)",E3="lead service line (LEADSL)",F3="Lead pipe (LEADPI)",G3="Lead pipe (LEADPI)",AND(OR(G3="Copper with lead solder (CUP-LS)",F3="Copper with lead solder (CUP-LS)"),J3="Between 1983 and 1985"),I3="YES")),"Tier 2",IF(AND(H3="Other Building (more details in notes)",OR(G3="Copper with lead solder (CUP-LS)",F3="Copper with lead solder (CUP-LS)"),J3="Between 1983 and 1985"),"Tier 2",IF(AND(H3="Single Family",OR(G3="Copper with lead solder (CUP-LS)",F3="Copper with lead solder (CUP-LS)"),J3="Before 1983"),"Tier 3","Tier 4"))))))))</f>
        <v/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7"/>
      <c r="P3" s="78" t="str">
        <f t="shared" si="0"/>
        <v/>
      </c>
      <c r="Q3" s="78" t="str">
        <f t="shared" si="1"/>
        <v/>
      </c>
      <c r="R3" s="78" t="str">
        <f t="shared" ref="R3:R33" si="5">IF(AND(I3="YES",H3="Single Family"),"Single family homes with lead gooseneck","")</f>
        <v/>
      </c>
      <c r="S3" s="78" t="str">
        <f t="shared" ref="S3:S33" si="6">IF(AND(OR(F3="Copper with lead solder (CUP-LS)",G3="Copper with lead solder (CUP-LS)"),J3="Between 1983 and 1985",H3="Single Family"),"Single family homes with installed between 1983 to June 1st 1985 with copper plumbing with lead solder","")</f>
        <v/>
      </c>
      <c r="T3" s="78" t="str">
        <f t="shared" si="2"/>
        <v/>
      </c>
      <c r="U3" s="78" t="str">
        <f t="shared" si="3"/>
        <v/>
      </c>
      <c r="V3" s="78" t="str">
        <f t="shared" ref="V3:V33" si="7">IF(AND(I3="YES",OR(H3="Multi Family",H3="Other building (more details in notes)")),"Multifamily homes or other building with lead gooseneck","")</f>
        <v/>
      </c>
      <c r="W3" s="78" t="str">
        <f t="shared" ref="W3:W33" si="8">IF(AND(OR(F3="Copper with lead solder (CUP-LS)",G3="Copper with lead solder (CUP-LS)"),J3="Between 1983 and 1985",OR(H3="Multi Family",H3="Other building (more details in notes)")),"Multifamily homes or other building with installed between 1983 to June 1st 1985 with copper plumbing with lead solder","")</f>
        <v/>
      </c>
      <c r="X3" s="78" t="str">
        <f t="shared" ref="X3:X66" si="9">IF(AND(OR(F3="Copper with lead solder (CUP-LS)",G3="Copper with lead solder (CUP-LS)"),J3="Before 1983",H3="Single Family",D3&lt;&gt;"Lead Service Line (LEADSL)",I3&lt;&gt;"YES"),"Single family homes with copper plumbing with lead solder installed before Jan 1st 1983","")</f>
        <v/>
      </c>
    </row>
    <row r="4" spans="1:24" x14ac:dyDescent="0.3">
      <c r="A4" s="1">
        <v>3</v>
      </c>
      <c r="B4" s="67"/>
      <c r="C4" s="64" t="str">
        <f t="shared" si="4"/>
        <v/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7"/>
      <c r="P4" s="78" t="str">
        <f t="shared" si="0"/>
        <v/>
      </c>
      <c r="Q4" s="78" t="str">
        <f t="shared" si="1"/>
        <v/>
      </c>
      <c r="R4" s="78" t="str">
        <f t="shared" si="5"/>
        <v/>
      </c>
      <c r="S4" s="78" t="str">
        <f t="shared" si="6"/>
        <v/>
      </c>
      <c r="T4" s="78" t="str">
        <f t="shared" si="2"/>
        <v/>
      </c>
      <c r="U4" s="78" t="str">
        <f t="shared" si="3"/>
        <v/>
      </c>
      <c r="V4" s="78" t="str">
        <f t="shared" si="7"/>
        <v/>
      </c>
      <c r="W4" s="78" t="str">
        <f t="shared" si="8"/>
        <v/>
      </c>
      <c r="X4" s="78" t="str">
        <f t="shared" si="9"/>
        <v/>
      </c>
    </row>
    <row r="5" spans="1:24" x14ac:dyDescent="0.3">
      <c r="A5" s="1">
        <v>4</v>
      </c>
      <c r="B5" s="67"/>
      <c r="C5" s="64" t="str">
        <f t="shared" si="4"/>
        <v/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7"/>
      <c r="P5" s="78" t="str">
        <f t="shared" si="0"/>
        <v/>
      </c>
      <c r="Q5" s="78" t="str">
        <f t="shared" si="1"/>
        <v/>
      </c>
      <c r="R5" s="78" t="str">
        <f t="shared" si="5"/>
        <v/>
      </c>
      <c r="S5" s="78" t="str">
        <f t="shared" si="6"/>
        <v/>
      </c>
      <c r="T5" s="78" t="str">
        <f t="shared" si="2"/>
        <v/>
      </c>
      <c r="U5" s="78" t="str">
        <f t="shared" si="3"/>
        <v/>
      </c>
      <c r="V5" s="78" t="str">
        <f t="shared" si="7"/>
        <v/>
      </c>
      <c r="W5" s="78" t="str">
        <f t="shared" si="8"/>
        <v/>
      </c>
      <c r="X5" s="78" t="str">
        <f t="shared" si="9"/>
        <v/>
      </c>
    </row>
    <row r="6" spans="1:24" x14ac:dyDescent="0.3">
      <c r="A6" s="1">
        <v>5</v>
      </c>
      <c r="B6" s="67"/>
      <c r="C6" s="64" t="str">
        <f t="shared" si="4"/>
        <v/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7"/>
      <c r="P6" s="78" t="str">
        <f t="shared" si="0"/>
        <v/>
      </c>
      <c r="Q6" s="78" t="str">
        <f t="shared" si="1"/>
        <v/>
      </c>
      <c r="R6" s="78" t="str">
        <f t="shared" si="5"/>
        <v/>
      </c>
      <c r="S6" s="78" t="str">
        <f t="shared" si="6"/>
        <v/>
      </c>
      <c r="T6" s="78" t="str">
        <f t="shared" si="2"/>
        <v/>
      </c>
      <c r="U6" s="78" t="str">
        <f t="shared" si="3"/>
        <v/>
      </c>
      <c r="V6" s="78" t="str">
        <f t="shared" si="7"/>
        <v/>
      </c>
      <c r="W6" s="78" t="str">
        <f t="shared" si="8"/>
        <v/>
      </c>
      <c r="X6" s="78" t="str">
        <f t="shared" si="9"/>
        <v/>
      </c>
    </row>
    <row r="7" spans="1:24" x14ac:dyDescent="0.3">
      <c r="A7" s="1">
        <v>6</v>
      </c>
      <c r="B7" s="67"/>
      <c r="C7" s="64" t="str">
        <f t="shared" si="4"/>
        <v/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7"/>
      <c r="P7" s="78" t="str">
        <f t="shared" si="0"/>
        <v/>
      </c>
      <c r="Q7" s="78" t="str">
        <f t="shared" si="1"/>
        <v/>
      </c>
      <c r="R7" s="78" t="str">
        <f t="shared" si="5"/>
        <v/>
      </c>
      <c r="S7" s="78" t="str">
        <f t="shared" si="6"/>
        <v/>
      </c>
      <c r="T7" s="78" t="str">
        <f t="shared" si="2"/>
        <v/>
      </c>
      <c r="U7" s="78" t="str">
        <f t="shared" si="3"/>
        <v/>
      </c>
      <c r="V7" s="78" t="str">
        <f t="shared" si="7"/>
        <v/>
      </c>
      <c r="W7" s="78" t="str">
        <f t="shared" si="8"/>
        <v/>
      </c>
      <c r="X7" s="78" t="str">
        <f t="shared" si="9"/>
        <v/>
      </c>
    </row>
    <row r="8" spans="1:24" x14ac:dyDescent="0.3">
      <c r="A8" s="1">
        <v>7</v>
      </c>
      <c r="B8" s="67"/>
      <c r="C8" s="64" t="str">
        <f t="shared" si="4"/>
        <v/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7"/>
      <c r="P8" s="78" t="str">
        <f t="shared" si="0"/>
        <v/>
      </c>
      <c r="Q8" s="78" t="str">
        <f t="shared" si="1"/>
        <v/>
      </c>
      <c r="R8" s="78" t="str">
        <f t="shared" si="5"/>
        <v/>
      </c>
      <c r="S8" s="78" t="str">
        <f t="shared" si="6"/>
        <v/>
      </c>
      <c r="T8" s="78" t="str">
        <f t="shared" si="2"/>
        <v/>
      </c>
      <c r="U8" s="78" t="str">
        <f t="shared" si="3"/>
        <v/>
      </c>
      <c r="V8" s="78" t="str">
        <f t="shared" si="7"/>
        <v/>
      </c>
      <c r="W8" s="78" t="str">
        <f t="shared" si="8"/>
        <v/>
      </c>
      <c r="X8" s="78" t="str">
        <f t="shared" si="9"/>
        <v/>
      </c>
    </row>
    <row r="9" spans="1:24" x14ac:dyDescent="0.3">
      <c r="A9" s="1">
        <v>8</v>
      </c>
      <c r="B9" s="67"/>
      <c r="C9" s="64" t="str">
        <f t="shared" si="4"/>
        <v/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7"/>
      <c r="P9" s="78" t="str">
        <f t="shared" si="0"/>
        <v/>
      </c>
      <c r="Q9" s="78" t="str">
        <f t="shared" si="1"/>
        <v/>
      </c>
      <c r="R9" s="78" t="str">
        <f t="shared" si="5"/>
        <v/>
      </c>
      <c r="S9" s="78" t="str">
        <f t="shared" si="6"/>
        <v/>
      </c>
      <c r="T9" s="78" t="str">
        <f t="shared" si="2"/>
        <v/>
      </c>
      <c r="U9" s="78" t="str">
        <f t="shared" si="3"/>
        <v/>
      </c>
      <c r="V9" s="78" t="str">
        <f t="shared" si="7"/>
        <v/>
      </c>
      <c r="W9" s="78" t="str">
        <f t="shared" si="8"/>
        <v/>
      </c>
      <c r="X9" s="78" t="str">
        <f t="shared" si="9"/>
        <v/>
      </c>
    </row>
    <row r="10" spans="1:24" x14ac:dyDescent="0.3">
      <c r="A10" s="1">
        <v>9</v>
      </c>
      <c r="B10" s="67"/>
      <c r="C10" s="64" t="str">
        <f t="shared" si="4"/>
        <v/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7"/>
      <c r="P10" s="78" t="str">
        <f t="shared" si="0"/>
        <v/>
      </c>
      <c r="Q10" s="78" t="str">
        <f t="shared" si="1"/>
        <v/>
      </c>
      <c r="R10" s="78" t="str">
        <f t="shared" si="5"/>
        <v/>
      </c>
      <c r="S10" s="78" t="str">
        <f t="shared" si="6"/>
        <v/>
      </c>
      <c r="T10" s="78" t="str">
        <f t="shared" si="2"/>
        <v/>
      </c>
      <c r="U10" s="78" t="str">
        <f t="shared" si="3"/>
        <v/>
      </c>
      <c r="V10" s="78" t="str">
        <f t="shared" si="7"/>
        <v/>
      </c>
      <c r="W10" s="78" t="str">
        <f t="shared" si="8"/>
        <v/>
      </c>
      <c r="X10" s="78" t="str">
        <f t="shared" si="9"/>
        <v/>
      </c>
    </row>
    <row r="11" spans="1:24" x14ac:dyDescent="0.3">
      <c r="A11" s="1">
        <v>10</v>
      </c>
      <c r="B11" s="67"/>
      <c r="C11" s="64" t="str">
        <f t="shared" si="4"/>
        <v/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7"/>
      <c r="P11" s="78" t="str">
        <f t="shared" si="0"/>
        <v/>
      </c>
      <c r="Q11" s="78" t="str">
        <f t="shared" si="1"/>
        <v/>
      </c>
      <c r="R11" s="78" t="str">
        <f t="shared" si="5"/>
        <v/>
      </c>
      <c r="S11" s="78" t="str">
        <f t="shared" si="6"/>
        <v/>
      </c>
      <c r="T11" s="78" t="str">
        <f t="shared" si="2"/>
        <v/>
      </c>
      <c r="U11" s="78" t="str">
        <f t="shared" si="3"/>
        <v/>
      </c>
      <c r="V11" s="78" t="str">
        <f t="shared" si="7"/>
        <v/>
      </c>
      <c r="W11" s="78" t="str">
        <f t="shared" si="8"/>
        <v/>
      </c>
      <c r="X11" s="78" t="str">
        <f t="shared" si="9"/>
        <v/>
      </c>
    </row>
    <row r="12" spans="1:24" x14ac:dyDescent="0.3">
      <c r="A12" s="1">
        <v>11</v>
      </c>
      <c r="B12" s="67"/>
      <c r="C12" s="64" t="str">
        <f t="shared" si="4"/>
        <v/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7"/>
      <c r="P12" s="78" t="str">
        <f t="shared" si="0"/>
        <v/>
      </c>
      <c r="Q12" s="78" t="str">
        <f t="shared" si="1"/>
        <v/>
      </c>
      <c r="R12" s="78" t="str">
        <f t="shared" si="5"/>
        <v/>
      </c>
      <c r="S12" s="78" t="str">
        <f t="shared" si="6"/>
        <v/>
      </c>
      <c r="T12" s="78" t="str">
        <f t="shared" si="2"/>
        <v/>
      </c>
      <c r="U12" s="78" t="str">
        <f t="shared" si="3"/>
        <v/>
      </c>
      <c r="V12" s="78" t="str">
        <f t="shared" si="7"/>
        <v/>
      </c>
      <c r="W12" s="78" t="str">
        <f t="shared" si="8"/>
        <v/>
      </c>
      <c r="X12" s="78" t="str">
        <f t="shared" si="9"/>
        <v/>
      </c>
    </row>
    <row r="13" spans="1:24" x14ac:dyDescent="0.3">
      <c r="A13" s="1">
        <v>12</v>
      </c>
      <c r="B13" s="67"/>
      <c r="C13" s="64" t="str">
        <f t="shared" si="4"/>
        <v/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7"/>
      <c r="P13" s="78" t="str">
        <f t="shared" si="0"/>
        <v/>
      </c>
      <c r="Q13" s="78" t="str">
        <f t="shared" si="1"/>
        <v/>
      </c>
      <c r="R13" s="78" t="str">
        <f t="shared" si="5"/>
        <v/>
      </c>
      <c r="S13" s="78" t="str">
        <f t="shared" si="6"/>
        <v/>
      </c>
      <c r="T13" s="78" t="str">
        <f t="shared" si="2"/>
        <v/>
      </c>
      <c r="U13" s="78" t="str">
        <f t="shared" si="3"/>
        <v/>
      </c>
      <c r="V13" s="78" t="str">
        <f t="shared" si="7"/>
        <v/>
      </c>
      <c r="W13" s="78" t="str">
        <f t="shared" si="8"/>
        <v/>
      </c>
      <c r="X13" s="78" t="str">
        <f t="shared" si="9"/>
        <v/>
      </c>
    </row>
    <row r="14" spans="1:24" x14ac:dyDescent="0.3">
      <c r="A14" s="1">
        <v>13</v>
      </c>
      <c r="B14" s="67"/>
      <c r="C14" s="64" t="str">
        <f t="shared" si="4"/>
        <v/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7"/>
      <c r="P14" s="78" t="str">
        <f t="shared" si="0"/>
        <v/>
      </c>
      <c r="Q14" s="78" t="str">
        <f t="shared" si="1"/>
        <v/>
      </c>
      <c r="R14" s="78" t="str">
        <f t="shared" si="5"/>
        <v/>
      </c>
      <c r="S14" s="78" t="str">
        <f t="shared" si="6"/>
        <v/>
      </c>
      <c r="T14" s="78" t="str">
        <f t="shared" si="2"/>
        <v/>
      </c>
      <c r="U14" s="78" t="str">
        <f t="shared" si="3"/>
        <v/>
      </c>
      <c r="V14" s="78" t="str">
        <f t="shared" si="7"/>
        <v/>
      </c>
      <c r="W14" s="78" t="str">
        <f t="shared" si="8"/>
        <v/>
      </c>
      <c r="X14" s="78" t="str">
        <f t="shared" si="9"/>
        <v/>
      </c>
    </row>
    <row r="15" spans="1:24" x14ac:dyDescent="0.3">
      <c r="A15" s="1">
        <v>14</v>
      </c>
      <c r="B15" s="67"/>
      <c r="C15" s="64" t="str">
        <f t="shared" si="4"/>
        <v/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7"/>
      <c r="P15" s="78" t="str">
        <f t="shared" si="0"/>
        <v/>
      </c>
      <c r="Q15" s="78" t="str">
        <f t="shared" si="1"/>
        <v/>
      </c>
      <c r="R15" s="78" t="str">
        <f t="shared" si="5"/>
        <v/>
      </c>
      <c r="S15" s="78" t="str">
        <f t="shared" si="6"/>
        <v/>
      </c>
      <c r="T15" s="78" t="str">
        <f t="shared" si="2"/>
        <v/>
      </c>
      <c r="U15" s="78" t="str">
        <f t="shared" si="3"/>
        <v/>
      </c>
      <c r="V15" s="78" t="str">
        <f t="shared" si="7"/>
        <v/>
      </c>
      <c r="W15" s="78" t="str">
        <f t="shared" si="8"/>
        <v/>
      </c>
      <c r="X15" s="78" t="str">
        <f t="shared" si="9"/>
        <v/>
      </c>
    </row>
    <row r="16" spans="1:24" x14ac:dyDescent="0.3">
      <c r="A16" s="1">
        <v>15</v>
      </c>
      <c r="B16" s="67"/>
      <c r="C16" s="64" t="str">
        <f t="shared" si="4"/>
        <v/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7"/>
      <c r="P16" s="78" t="str">
        <f t="shared" si="0"/>
        <v/>
      </c>
      <c r="Q16" s="78" t="str">
        <f t="shared" si="1"/>
        <v/>
      </c>
      <c r="R16" s="78" t="str">
        <f t="shared" si="5"/>
        <v/>
      </c>
      <c r="S16" s="78" t="str">
        <f t="shared" si="6"/>
        <v/>
      </c>
      <c r="T16" s="78" t="str">
        <f t="shared" si="2"/>
        <v/>
      </c>
      <c r="U16" s="78" t="str">
        <f t="shared" si="3"/>
        <v/>
      </c>
      <c r="V16" s="78" t="str">
        <f t="shared" si="7"/>
        <v/>
      </c>
      <c r="W16" s="78" t="str">
        <f t="shared" si="8"/>
        <v/>
      </c>
      <c r="X16" s="78" t="str">
        <f t="shared" si="9"/>
        <v/>
      </c>
    </row>
    <row r="17" spans="1:24" x14ac:dyDescent="0.3">
      <c r="A17" s="1">
        <v>16</v>
      </c>
      <c r="B17" s="67"/>
      <c r="C17" s="64" t="str">
        <f t="shared" si="4"/>
        <v/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7"/>
      <c r="P17" s="78" t="str">
        <f t="shared" si="0"/>
        <v/>
      </c>
      <c r="Q17" s="78" t="str">
        <f t="shared" si="1"/>
        <v/>
      </c>
      <c r="R17" s="78" t="str">
        <f t="shared" si="5"/>
        <v/>
      </c>
      <c r="S17" s="78" t="str">
        <f t="shared" si="6"/>
        <v/>
      </c>
      <c r="T17" s="78" t="str">
        <f t="shared" si="2"/>
        <v/>
      </c>
      <c r="U17" s="78" t="str">
        <f t="shared" si="3"/>
        <v/>
      </c>
      <c r="V17" s="78" t="str">
        <f t="shared" si="7"/>
        <v/>
      </c>
      <c r="W17" s="78" t="str">
        <f t="shared" si="8"/>
        <v/>
      </c>
      <c r="X17" s="78" t="str">
        <f t="shared" si="9"/>
        <v/>
      </c>
    </row>
    <row r="18" spans="1:24" x14ac:dyDescent="0.3">
      <c r="A18" s="1">
        <v>17</v>
      </c>
      <c r="B18" s="67"/>
      <c r="C18" s="64" t="str">
        <f t="shared" si="4"/>
        <v/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/>
      <c r="P18" s="78" t="str">
        <f t="shared" si="0"/>
        <v/>
      </c>
      <c r="Q18" s="78" t="str">
        <f t="shared" si="1"/>
        <v/>
      </c>
      <c r="R18" s="78" t="str">
        <f t="shared" si="5"/>
        <v/>
      </c>
      <c r="S18" s="78" t="str">
        <f t="shared" si="6"/>
        <v/>
      </c>
      <c r="T18" s="78" t="str">
        <f t="shared" si="2"/>
        <v/>
      </c>
      <c r="U18" s="78" t="str">
        <f t="shared" si="3"/>
        <v/>
      </c>
      <c r="V18" s="78" t="str">
        <f t="shared" si="7"/>
        <v/>
      </c>
      <c r="W18" s="78" t="str">
        <f t="shared" si="8"/>
        <v/>
      </c>
      <c r="X18" s="78" t="str">
        <f t="shared" si="9"/>
        <v/>
      </c>
    </row>
    <row r="19" spans="1:24" x14ac:dyDescent="0.3">
      <c r="A19" s="1">
        <v>18</v>
      </c>
      <c r="B19" s="67"/>
      <c r="C19" s="64" t="str">
        <f t="shared" si="4"/>
        <v/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7"/>
      <c r="P19" s="78" t="str">
        <f t="shared" si="0"/>
        <v/>
      </c>
      <c r="Q19" s="78" t="str">
        <f t="shared" si="1"/>
        <v/>
      </c>
      <c r="R19" s="78" t="str">
        <f t="shared" si="5"/>
        <v/>
      </c>
      <c r="S19" s="78" t="str">
        <f t="shared" si="6"/>
        <v/>
      </c>
      <c r="T19" s="78" t="str">
        <f t="shared" si="2"/>
        <v/>
      </c>
      <c r="U19" s="78" t="str">
        <f t="shared" si="3"/>
        <v/>
      </c>
      <c r="V19" s="78" t="str">
        <f t="shared" si="7"/>
        <v/>
      </c>
      <c r="W19" s="78" t="str">
        <f t="shared" si="8"/>
        <v/>
      </c>
      <c r="X19" s="78" t="str">
        <f t="shared" si="9"/>
        <v/>
      </c>
    </row>
    <row r="20" spans="1:24" x14ac:dyDescent="0.3">
      <c r="A20" s="1">
        <v>19</v>
      </c>
      <c r="B20" s="67"/>
      <c r="C20" s="64" t="str">
        <f t="shared" si="4"/>
        <v/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7"/>
      <c r="P20" s="78" t="str">
        <f t="shared" si="0"/>
        <v/>
      </c>
      <c r="Q20" s="78" t="str">
        <f t="shared" si="1"/>
        <v/>
      </c>
      <c r="R20" s="78" t="str">
        <f t="shared" si="5"/>
        <v/>
      </c>
      <c r="S20" s="78" t="str">
        <f t="shared" si="6"/>
        <v/>
      </c>
      <c r="T20" s="78" t="str">
        <f t="shared" si="2"/>
        <v/>
      </c>
      <c r="U20" s="78" t="str">
        <f t="shared" si="3"/>
        <v/>
      </c>
      <c r="V20" s="78" t="str">
        <f t="shared" si="7"/>
        <v/>
      </c>
      <c r="W20" s="78" t="str">
        <f t="shared" si="8"/>
        <v/>
      </c>
      <c r="X20" s="78" t="str">
        <f t="shared" si="9"/>
        <v/>
      </c>
    </row>
    <row r="21" spans="1:24" x14ac:dyDescent="0.3">
      <c r="A21" s="1">
        <v>20</v>
      </c>
      <c r="B21" s="67"/>
      <c r="C21" s="64" t="str">
        <f t="shared" si="4"/>
        <v/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7"/>
      <c r="P21" s="78" t="str">
        <f t="shared" si="0"/>
        <v/>
      </c>
      <c r="Q21" s="78" t="str">
        <f t="shared" si="1"/>
        <v/>
      </c>
      <c r="R21" s="78" t="str">
        <f t="shared" si="5"/>
        <v/>
      </c>
      <c r="S21" s="78" t="str">
        <f t="shared" si="6"/>
        <v/>
      </c>
      <c r="T21" s="78" t="str">
        <f t="shared" si="2"/>
        <v/>
      </c>
      <c r="U21" s="78" t="str">
        <f t="shared" si="3"/>
        <v/>
      </c>
      <c r="V21" s="78" t="str">
        <f t="shared" si="7"/>
        <v/>
      </c>
      <c r="W21" s="78" t="str">
        <f t="shared" si="8"/>
        <v/>
      </c>
      <c r="X21" s="78" t="str">
        <f t="shared" si="9"/>
        <v/>
      </c>
    </row>
    <row r="22" spans="1:24" x14ac:dyDescent="0.3">
      <c r="A22" s="1">
        <v>21</v>
      </c>
      <c r="B22" s="67"/>
      <c r="C22" s="64" t="str">
        <f t="shared" si="4"/>
        <v/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7"/>
      <c r="P22" s="78" t="str">
        <f t="shared" si="0"/>
        <v/>
      </c>
      <c r="Q22" s="78" t="str">
        <f t="shared" si="1"/>
        <v/>
      </c>
      <c r="R22" s="78" t="str">
        <f t="shared" si="5"/>
        <v/>
      </c>
      <c r="S22" s="78" t="str">
        <f t="shared" si="6"/>
        <v/>
      </c>
      <c r="T22" s="78" t="str">
        <f t="shared" si="2"/>
        <v/>
      </c>
      <c r="U22" s="78" t="str">
        <f t="shared" si="3"/>
        <v/>
      </c>
      <c r="V22" s="78" t="str">
        <f t="shared" si="7"/>
        <v/>
      </c>
      <c r="W22" s="78" t="str">
        <f t="shared" si="8"/>
        <v/>
      </c>
      <c r="X22" s="78" t="str">
        <f t="shared" si="9"/>
        <v/>
      </c>
    </row>
    <row r="23" spans="1:24" x14ac:dyDescent="0.3">
      <c r="A23" s="1">
        <v>22</v>
      </c>
      <c r="B23" s="67"/>
      <c r="C23" s="64" t="str">
        <f t="shared" si="4"/>
        <v/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7"/>
      <c r="P23" s="78" t="str">
        <f t="shared" si="0"/>
        <v/>
      </c>
      <c r="Q23" s="78" t="str">
        <f t="shared" si="1"/>
        <v/>
      </c>
      <c r="R23" s="78" t="str">
        <f t="shared" si="5"/>
        <v/>
      </c>
      <c r="S23" s="78" t="str">
        <f t="shared" si="6"/>
        <v/>
      </c>
      <c r="T23" s="78" t="str">
        <f t="shared" si="2"/>
        <v/>
      </c>
      <c r="U23" s="78" t="str">
        <f t="shared" si="3"/>
        <v/>
      </c>
      <c r="V23" s="78" t="str">
        <f t="shared" si="7"/>
        <v/>
      </c>
      <c r="W23" s="78" t="str">
        <f t="shared" si="8"/>
        <v/>
      </c>
      <c r="X23" s="78" t="str">
        <f t="shared" si="9"/>
        <v/>
      </c>
    </row>
    <row r="24" spans="1:24" x14ac:dyDescent="0.3">
      <c r="A24" s="1">
        <v>23</v>
      </c>
      <c r="B24" s="67"/>
      <c r="C24" s="64" t="str">
        <f t="shared" si="4"/>
        <v/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7"/>
      <c r="P24" s="78" t="str">
        <f t="shared" si="0"/>
        <v/>
      </c>
      <c r="Q24" s="78" t="str">
        <f t="shared" si="1"/>
        <v/>
      </c>
      <c r="R24" s="78" t="str">
        <f t="shared" si="5"/>
        <v/>
      </c>
      <c r="S24" s="78" t="str">
        <f t="shared" si="6"/>
        <v/>
      </c>
      <c r="T24" s="78" t="str">
        <f t="shared" si="2"/>
        <v/>
      </c>
      <c r="U24" s="78" t="str">
        <f t="shared" si="3"/>
        <v/>
      </c>
      <c r="V24" s="78" t="str">
        <f t="shared" si="7"/>
        <v/>
      </c>
      <c r="W24" s="78" t="str">
        <f t="shared" si="8"/>
        <v/>
      </c>
      <c r="X24" s="78" t="str">
        <f t="shared" si="9"/>
        <v/>
      </c>
    </row>
    <row r="25" spans="1:24" x14ac:dyDescent="0.3">
      <c r="A25" s="1">
        <v>24</v>
      </c>
      <c r="B25" s="67"/>
      <c r="C25" s="64" t="str">
        <f t="shared" si="4"/>
        <v/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7"/>
      <c r="P25" s="78" t="str">
        <f t="shared" si="0"/>
        <v/>
      </c>
      <c r="Q25" s="78" t="str">
        <f t="shared" si="1"/>
        <v/>
      </c>
      <c r="R25" s="78" t="str">
        <f t="shared" si="5"/>
        <v/>
      </c>
      <c r="S25" s="78" t="str">
        <f t="shared" si="6"/>
        <v/>
      </c>
      <c r="T25" s="78" t="str">
        <f t="shared" si="2"/>
        <v/>
      </c>
      <c r="U25" s="78" t="str">
        <f t="shared" si="3"/>
        <v/>
      </c>
      <c r="V25" s="78" t="str">
        <f t="shared" si="7"/>
        <v/>
      </c>
      <c r="W25" s="78" t="str">
        <f t="shared" si="8"/>
        <v/>
      </c>
      <c r="X25" s="78" t="str">
        <f t="shared" si="9"/>
        <v/>
      </c>
    </row>
    <row r="26" spans="1:24" x14ac:dyDescent="0.3">
      <c r="A26" s="1">
        <v>25</v>
      </c>
      <c r="B26" s="67"/>
      <c r="C26" s="64" t="str">
        <f t="shared" si="4"/>
        <v/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7"/>
      <c r="P26" s="78" t="str">
        <f t="shared" si="0"/>
        <v/>
      </c>
      <c r="Q26" s="78" t="str">
        <f t="shared" si="1"/>
        <v/>
      </c>
      <c r="R26" s="78" t="str">
        <f t="shared" si="5"/>
        <v/>
      </c>
      <c r="S26" s="78" t="str">
        <f t="shared" si="6"/>
        <v/>
      </c>
      <c r="T26" s="78" t="str">
        <f t="shared" si="2"/>
        <v/>
      </c>
      <c r="U26" s="78" t="str">
        <f t="shared" si="3"/>
        <v/>
      </c>
      <c r="V26" s="78" t="str">
        <f t="shared" si="7"/>
        <v/>
      </c>
      <c r="W26" s="78" t="str">
        <f t="shared" si="8"/>
        <v/>
      </c>
      <c r="X26" s="78" t="str">
        <f t="shared" si="9"/>
        <v/>
      </c>
    </row>
    <row r="27" spans="1:24" x14ac:dyDescent="0.3">
      <c r="A27" s="1">
        <v>26</v>
      </c>
      <c r="B27" s="67"/>
      <c r="C27" s="64" t="str">
        <f t="shared" si="4"/>
        <v/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7"/>
      <c r="P27" s="78" t="str">
        <f t="shared" si="0"/>
        <v/>
      </c>
      <c r="Q27" s="78" t="str">
        <f t="shared" si="1"/>
        <v/>
      </c>
      <c r="R27" s="78" t="str">
        <f t="shared" si="5"/>
        <v/>
      </c>
      <c r="S27" s="78" t="str">
        <f t="shared" si="6"/>
        <v/>
      </c>
      <c r="T27" s="78" t="str">
        <f t="shared" si="2"/>
        <v/>
      </c>
      <c r="U27" s="78" t="str">
        <f t="shared" si="3"/>
        <v/>
      </c>
      <c r="V27" s="78" t="str">
        <f t="shared" si="7"/>
        <v/>
      </c>
      <c r="W27" s="78" t="str">
        <f t="shared" si="8"/>
        <v/>
      </c>
      <c r="X27" s="78" t="str">
        <f t="shared" si="9"/>
        <v/>
      </c>
    </row>
    <row r="28" spans="1:24" x14ac:dyDescent="0.3">
      <c r="A28" s="1">
        <v>27</v>
      </c>
      <c r="B28" s="67"/>
      <c r="C28" s="64" t="str">
        <f t="shared" si="4"/>
        <v/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7"/>
      <c r="P28" s="78" t="str">
        <f t="shared" si="0"/>
        <v/>
      </c>
      <c r="Q28" s="78" t="str">
        <f t="shared" si="1"/>
        <v/>
      </c>
      <c r="R28" s="78" t="str">
        <f t="shared" si="5"/>
        <v/>
      </c>
      <c r="S28" s="78" t="str">
        <f t="shared" si="6"/>
        <v/>
      </c>
      <c r="T28" s="78" t="str">
        <f t="shared" si="2"/>
        <v/>
      </c>
      <c r="U28" s="78" t="str">
        <f t="shared" si="3"/>
        <v/>
      </c>
      <c r="V28" s="78" t="str">
        <f t="shared" si="7"/>
        <v/>
      </c>
      <c r="W28" s="78" t="str">
        <f t="shared" si="8"/>
        <v/>
      </c>
      <c r="X28" s="78" t="str">
        <f t="shared" si="9"/>
        <v/>
      </c>
    </row>
    <row r="29" spans="1:24" x14ac:dyDescent="0.3">
      <c r="A29" s="1">
        <v>28</v>
      </c>
      <c r="B29" s="67"/>
      <c r="C29" s="64" t="str">
        <f t="shared" si="4"/>
        <v/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7"/>
      <c r="P29" s="78" t="str">
        <f t="shared" si="0"/>
        <v/>
      </c>
      <c r="Q29" s="78" t="str">
        <f t="shared" si="1"/>
        <v/>
      </c>
      <c r="R29" s="78" t="str">
        <f t="shared" si="5"/>
        <v/>
      </c>
      <c r="S29" s="78" t="str">
        <f t="shared" si="6"/>
        <v/>
      </c>
      <c r="T29" s="78" t="str">
        <f t="shared" si="2"/>
        <v/>
      </c>
      <c r="U29" s="78" t="str">
        <f t="shared" si="3"/>
        <v/>
      </c>
      <c r="V29" s="78" t="str">
        <f t="shared" si="7"/>
        <v/>
      </c>
      <c r="W29" s="78" t="str">
        <f t="shared" si="8"/>
        <v/>
      </c>
      <c r="X29" s="78" t="str">
        <f t="shared" si="9"/>
        <v/>
      </c>
    </row>
    <row r="30" spans="1:24" x14ac:dyDescent="0.3">
      <c r="A30" s="1">
        <v>29</v>
      </c>
      <c r="B30" s="67"/>
      <c r="C30" s="64" t="str">
        <f t="shared" si="4"/>
        <v/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7"/>
      <c r="P30" s="78" t="str">
        <f t="shared" si="0"/>
        <v/>
      </c>
      <c r="Q30" s="78" t="str">
        <f t="shared" si="1"/>
        <v/>
      </c>
      <c r="R30" s="78" t="str">
        <f t="shared" si="5"/>
        <v/>
      </c>
      <c r="S30" s="78" t="str">
        <f t="shared" si="6"/>
        <v/>
      </c>
      <c r="T30" s="78" t="str">
        <f t="shared" si="2"/>
        <v/>
      </c>
      <c r="U30" s="78" t="str">
        <f t="shared" si="3"/>
        <v/>
      </c>
      <c r="V30" s="78" t="str">
        <f t="shared" si="7"/>
        <v/>
      </c>
      <c r="W30" s="78" t="str">
        <f t="shared" si="8"/>
        <v/>
      </c>
      <c r="X30" s="78" t="str">
        <f t="shared" si="9"/>
        <v/>
      </c>
    </row>
    <row r="31" spans="1:24" x14ac:dyDescent="0.3">
      <c r="A31" s="1">
        <v>30</v>
      </c>
      <c r="B31" s="67"/>
      <c r="C31" s="64" t="str">
        <f t="shared" si="4"/>
        <v/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7"/>
      <c r="P31" s="78" t="str">
        <f t="shared" si="0"/>
        <v/>
      </c>
      <c r="Q31" s="78" t="str">
        <f t="shared" si="1"/>
        <v/>
      </c>
      <c r="R31" s="78" t="str">
        <f t="shared" si="5"/>
        <v/>
      </c>
      <c r="S31" s="78" t="str">
        <f t="shared" si="6"/>
        <v/>
      </c>
      <c r="T31" s="78" t="str">
        <f t="shared" si="2"/>
        <v/>
      </c>
      <c r="U31" s="78" t="str">
        <f t="shared" si="3"/>
        <v/>
      </c>
      <c r="V31" s="78" t="str">
        <f t="shared" si="7"/>
        <v/>
      </c>
      <c r="W31" s="78" t="str">
        <f t="shared" si="8"/>
        <v/>
      </c>
      <c r="X31" s="78" t="str">
        <f t="shared" si="9"/>
        <v/>
      </c>
    </row>
    <row r="32" spans="1:24" x14ac:dyDescent="0.3">
      <c r="A32" s="1">
        <v>31</v>
      </c>
      <c r="B32" s="67"/>
      <c r="C32" s="64" t="str">
        <f t="shared" si="4"/>
        <v/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7"/>
      <c r="P32" s="78" t="str">
        <f t="shared" si="0"/>
        <v/>
      </c>
      <c r="Q32" s="78" t="str">
        <f t="shared" si="1"/>
        <v/>
      </c>
      <c r="R32" s="78" t="str">
        <f t="shared" si="5"/>
        <v/>
      </c>
      <c r="S32" s="78" t="str">
        <f t="shared" si="6"/>
        <v/>
      </c>
      <c r="T32" s="78" t="str">
        <f t="shared" si="2"/>
        <v/>
      </c>
      <c r="U32" s="78" t="str">
        <f t="shared" si="3"/>
        <v/>
      </c>
      <c r="V32" s="78" t="str">
        <f t="shared" si="7"/>
        <v/>
      </c>
      <c r="W32" s="78" t="str">
        <f t="shared" si="8"/>
        <v/>
      </c>
      <c r="X32" s="78" t="str">
        <f t="shared" si="9"/>
        <v/>
      </c>
    </row>
    <row r="33" spans="1:24" x14ac:dyDescent="0.3">
      <c r="A33" s="1">
        <v>32</v>
      </c>
      <c r="B33" s="67"/>
      <c r="C33" s="64" t="str">
        <f t="shared" si="4"/>
        <v/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7"/>
      <c r="P33" s="78" t="str">
        <f t="shared" si="0"/>
        <v/>
      </c>
      <c r="Q33" s="78" t="str">
        <f t="shared" si="1"/>
        <v/>
      </c>
      <c r="R33" s="78" t="str">
        <f t="shared" si="5"/>
        <v/>
      </c>
      <c r="S33" s="78" t="str">
        <f t="shared" si="6"/>
        <v/>
      </c>
      <c r="T33" s="78" t="str">
        <f t="shared" si="2"/>
        <v/>
      </c>
      <c r="U33" s="78" t="str">
        <f t="shared" si="3"/>
        <v/>
      </c>
      <c r="V33" s="78" t="str">
        <f t="shared" si="7"/>
        <v/>
      </c>
      <c r="W33" s="78" t="str">
        <f t="shared" si="8"/>
        <v/>
      </c>
      <c r="X33" s="78" t="str">
        <f t="shared" si="9"/>
        <v/>
      </c>
    </row>
    <row r="34" spans="1:24" x14ac:dyDescent="0.3">
      <c r="A34" s="1">
        <v>33</v>
      </c>
      <c r="B34" s="67"/>
      <c r="C34" s="64" t="str">
        <f t="shared" si="4"/>
        <v/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7"/>
      <c r="P34" s="78" t="str">
        <f t="shared" ref="P34:P65" si="10">IF(AND(OR(D34="lead service line (LEADSL)",E34="lead service line (LEADSL)"),H34="Single Family"),"Single Family homes with Lead service line","")</f>
        <v/>
      </c>
      <c r="Q34" s="78" t="str">
        <f t="shared" ref="Q34:Q65" si="11">IF(AND(OR(F34="Lead pipe (LEADPI)",G34="Lead pipe (LEADPI)"),H34="Single Family"),"Single Family Homes with Internal lead pluming","")</f>
        <v/>
      </c>
      <c r="R34" s="78" t="str">
        <f t="shared" ref="R34:R65" si="12">IF(AND(I34="YES",H34="Single Family"),"Single family homes with lead gooseneck","")</f>
        <v/>
      </c>
      <c r="S34" s="78" t="str">
        <f t="shared" ref="S34:S65" si="13">IF(AND(OR(F34="Copper with lead solder (CUP-LS)",G34="Copper with lead solder (CUP-LS)"),J34="Between 1983 and 1985",H34="Single Family"),"Single family homes with installed between 1983 to June 1st 1985 with copper plumbing with lead solder","")</f>
        <v/>
      </c>
      <c r="T34" s="78" t="str">
        <f t="shared" ref="T34:T65" si="14">IF(AND(OR(D34="lead service line (LEADSL)",E34="lead service line (LEADSL)"),OR(H34="Multi Family", H34="Other building (more details in notes)")),"Multifamily homes or other building with Lead service line","")</f>
        <v/>
      </c>
      <c r="U34" s="78" t="str">
        <f t="shared" ref="U34:U65" si="15">IF(AND(OR(F34="Lead pipe (LEADPI)",G34="Lead pipe (LEADPI)"),OR(H34="Multi Family",H34="Other Building (more details in notes)")),"Multifamily homes or other building with internal lead pluming","")</f>
        <v/>
      </c>
      <c r="V34" s="78" t="str">
        <f t="shared" ref="V34:V65" si="16">IF(AND(I34="YES",OR(H34="Multi Family",H34="Other building (more details in notes)")),"Multifamily homes or other building with lead gooseneck","")</f>
        <v/>
      </c>
      <c r="W34" s="78" t="str">
        <f t="shared" ref="W34:W65" si="17">IF(AND(OR(F34="Copper with lead solder (CUP-LS)",G34="Copper with lead solder (CUP-LS)"),J34="Between 1983 and 1985",OR(H34="Multi Family",H34="Other building (more details in notes)")),"Multifamily homes or other building with installed between 1983 to June 1st 1985 with copper plumbing with lead solder","")</f>
        <v/>
      </c>
      <c r="X34" s="78" t="str">
        <f t="shared" si="9"/>
        <v/>
      </c>
    </row>
    <row r="35" spans="1:24" x14ac:dyDescent="0.3">
      <c r="A35" s="1">
        <v>34</v>
      </c>
      <c r="B35" s="67"/>
      <c r="C35" s="64" t="str">
        <f t="shared" si="4"/>
        <v/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7"/>
      <c r="P35" s="78" t="str">
        <f t="shared" si="10"/>
        <v/>
      </c>
      <c r="Q35" s="78" t="str">
        <f t="shared" si="11"/>
        <v/>
      </c>
      <c r="R35" s="78" t="str">
        <f t="shared" si="12"/>
        <v/>
      </c>
      <c r="S35" s="78" t="str">
        <f t="shared" si="13"/>
        <v/>
      </c>
      <c r="T35" s="78" t="str">
        <f t="shared" si="14"/>
        <v/>
      </c>
      <c r="U35" s="78" t="str">
        <f t="shared" si="15"/>
        <v/>
      </c>
      <c r="V35" s="78" t="str">
        <f t="shared" si="16"/>
        <v/>
      </c>
      <c r="W35" s="78" t="str">
        <f t="shared" si="17"/>
        <v/>
      </c>
      <c r="X35" s="78" t="str">
        <f t="shared" si="9"/>
        <v/>
      </c>
    </row>
    <row r="36" spans="1:24" x14ac:dyDescent="0.3">
      <c r="A36" s="1">
        <v>35</v>
      </c>
      <c r="B36" s="67"/>
      <c r="C36" s="64" t="str">
        <f t="shared" si="4"/>
        <v/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7"/>
      <c r="P36" s="78" t="str">
        <f t="shared" si="10"/>
        <v/>
      </c>
      <c r="Q36" s="78" t="str">
        <f t="shared" si="11"/>
        <v/>
      </c>
      <c r="R36" s="78" t="str">
        <f t="shared" si="12"/>
        <v/>
      </c>
      <c r="S36" s="78" t="str">
        <f t="shared" si="13"/>
        <v/>
      </c>
      <c r="T36" s="78" t="str">
        <f t="shared" si="14"/>
        <v/>
      </c>
      <c r="U36" s="78" t="str">
        <f t="shared" si="15"/>
        <v/>
      </c>
      <c r="V36" s="78" t="str">
        <f t="shared" si="16"/>
        <v/>
      </c>
      <c r="W36" s="78" t="str">
        <f t="shared" si="17"/>
        <v/>
      </c>
      <c r="X36" s="78" t="str">
        <f t="shared" si="9"/>
        <v/>
      </c>
    </row>
    <row r="37" spans="1:24" x14ac:dyDescent="0.3">
      <c r="A37" s="1">
        <v>36</v>
      </c>
      <c r="B37" s="67"/>
      <c r="C37" s="64" t="str">
        <f t="shared" si="4"/>
        <v/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7"/>
      <c r="P37" s="78" t="str">
        <f t="shared" si="10"/>
        <v/>
      </c>
      <c r="Q37" s="78" t="str">
        <f t="shared" si="11"/>
        <v/>
      </c>
      <c r="R37" s="78" t="str">
        <f t="shared" si="12"/>
        <v/>
      </c>
      <c r="S37" s="78" t="str">
        <f t="shared" si="13"/>
        <v/>
      </c>
      <c r="T37" s="78" t="str">
        <f t="shared" si="14"/>
        <v/>
      </c>
      <c r="U37" s="78" t="str">
        <f t="shared" si="15"/>
        <v/>
      </c>
      <c r="V37" s="78" t="str">
        <f t="shared" si="16"/>
        <v/>
      </c>
      <c r="W37" s="78" t="str">
        <f t="shared" si="17"/>
        <v/>
      </c>
      <c r="X37" s="78" t="str">
        <f t="shared" si="9"/>
        <v/>
      </c>
    </row>
    <row r="38" spans="1:24" x14ac:dyDescent="0.3">
      <c r="A38" s="1">
        <v>37</v>
      </c>
      <c r="B38" s="67"/>
      <c r="C38" s="64" t="str">
        <f t="shared" si="4"/>
        <v/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7"/>
      <c r="P38" s="78" t="str">
        <f t="shared" si="10"/>
        <v/>
      </c>
      <c r="Q38" s="78" t="str">
        <f t="shared" si="11"/>
        <v/>
      </c>
      <c r="R38" s="78" t="str">
        <f t="shared" si="12"/>
        <v/>
      </c>
      <c r="S38" s="78" t="str">
        <f t="shared" si="13"/>
        <v/>
      </c>
      <c r="T38" s="78" t="str">
        <f t="shared" si="14"/>
        <v/>
      </c>
      <c r="U38" s="78" t="str">
        <f t="shared" si="15"/>
        <v/>
      </c>
      <c r="V38" s="78" t="str">
        <f t="shared" si="16"/>
        <v/>
      </c>
      <c r="W38" s="78" t="str">
        <f t="shared" si="17"/>
        <v/>
      </c>
      <c r="X38" s="78" t="str">
        <f t="shared" si="9"/>
        <v/>
      </c>
    </row>
    <row r="39" spans="1:24" x14ac:dyDescent="0.3">
      <c r="A39" s="1">
        <v>38</v>
      </c>
      <c r="B39" s="67"/>
      <c r="C39" s="64" t="str">
        <f t="shared" si="4"/>
        <v/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P39" s="78" t="str">
        <f t="shared" si="10"/>
        <v/>
      </c>
      <c r="Q39" s="78" t="str">
        <f t="shared" si="11"/>
        <v/>
      </c>
      <c r="R39" s="78" t="str">
        <f t="shared" si="12"/>
        <v/>
      </c>
      <c r="S39" s="78" t="str">
        <f t="shared" si="13"/>
        <v/>
      </c>
      <c r="T39" s="78" t="str">
        <f t="shared" si="14"/>
        <v/>
      </c>
      <c r="U39" s="78" t="str">
        <f t="shared" si="15"/>
        <v/>
      </c>
      <c r="V39" s="78" t="str">
        <f t="shared" si="16"/>
        <v/>
      </c>
      <c r="W39" s="78" t="str">
        <f t="shared" si="17"/>
        <v/>
      </c>
      <c r="X39" s="78" t="str">
        <f t="shared" si="9"/>
        <v/>
      </c>
    </row>
    <row r="40" spans="1:24" x14ac:dyDescent="0.3">
      <c r="A40" s="1">
        <v>39</v>
      </c>
      <c r="B40" s="67"/>
      <c r="C40" s="64" t="str">
        <f t="shared" si="4"/>
        <v/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7"/>
      <c r="P40" s="78" t="str">
        <f t="shared" si="10"/>
        <v/>
      </c>
      <c r="Q40" s="78" t="str">
        <f t="shared" si="11"/>
        <v/>
      </c>
      <c r="R40" s="78" t="str">
        <f t="shared" si="12"/>
        <v/>
      </c>
      <c r="S40" s="78" t="str">
        <f t="shared" si="13"/>
        <v/>
      </c>
      <c r="T40" s="78" t="str">
        <f t="shared" si="14"/>
        <v/>
      </c>
      <c r="U40" s="78" t="str">
        <f t="shared" si="15"/>
        <v/>
      </c>
      <c r="V40" s="78" t="str">
        <f t="shared" si="16"/>
        <v/>
      </c>
      <c r="W40" s="78" t="str">
        <f t="shared" si="17"/>
        <v/>
      </c>
      <c r="X40" s="78" t="str">
        <f t="shared" si="9"/>
        <v/>
      </c>
    </row>
    <row r="41" spans="1:24" x14ac:dyDescent="0.3">
      <c r="A41" s="1">
        <v>40</v>
      </c>
      <c r="B41" s="67"/>
      <c r="C41" s="64" t="str">
        <f t="shared" si="4"/>
        <v/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7"/>
      <c r="P41" s="78" t="str">
        <f t="shared" si="10"/>
        <v/>
      </c>
      <c r="Q41" s="78" t="str">
        <f t="shared" si="11"/>
        <v/>
      </c>
      <c r="R41" s="78" t="str">
        <f t="shared" si="12"/>
        <v/>
      </c>
      <c r="S41" s="78" t="str">
        <f t="shared" si="13"/>
        <v/>
      </c>
      <c r="T41" s="78" t="str">
        <f t="shared" si="14"/>
        <v/>
      </c>
      <c r="U41" s="78" t="str">
        <f t="shared" si="15"/>
        <v/>
      </c>
      <c r="V41" s="78" t="str">
        <f t="shared" si="16"/>
        <v/>
      </c>
      <c r="W41" s="78" t="str">
        <f t="shared" si="17"/>
        <v/>
      </c>
      <c r="X41" s="78" t="str">
        <f t="shared" si="9"/>
        <v/>
      </c>
    </row>
    <row r="42" spans="1:24" x14ac:dyDescent="0.3">
      <c r="A42" s="1">
        <v>41</v>
      </c>
      <c r="B42" s="67"/>
      <c r="C42" s="64" t="str">
        <f t="shared" si="4"/>
        <v/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7"/>
      <c r="P42" s="78" t="str">
        <f t="shared" si="10"/>
        <v/>
      </c>
      <c r="Q42" s="78" t="str">
        <f t="shared" si="11"/>
        <v/>
      </c>
      <c r="R42" s="78" t="str">
        <f t="shared" si="12"/>
        <v/>
      </c>
      <c r="S42" s="78" t="str">
        <f t="shared" si="13"/>
        <v/>
      </c>
      <c r="T42" s="78" t="str">
        <f t="shared" si="14"/>
        <v/>
      </c>
      <c r="U42" s="78" t="str">
        <f t="shared" si="15"/>
        <v/>
      </c>
      <c r="V42" s="78" t="str">
        <f t="shared" si="16"/>
        <v/>
      </c>
      <c r="W42" s="78" t="str">
        <f t="shared" si="17"/>
        <v/>
      </c>
      <c r="X42" s="78" t="str">
        <f t="shared" si="9"/>
        <v/>
      </c>
    </row>
    <row r="43" spans="1:24" x14ac:dyDescent="0.3">
      <c r="A43" s="1">
        <v>42</v>
      </c>
      <c r="B43" s="67"/>
      <c r="C43" s="64" t="str">
        <f t="shared" si="4"/>
        <v/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7"/>
      <c r="P43" s="78" t="str">
        <f t="shared" si="10"/>
        <v/>
      </c>
      <c r="Q43" s="78" t="str">
        <f t="shared" si="11"/>
        <v/>
      </c>
      <c r="R43" s="78" t="str">
        <f t="shared" si="12"/>
        <v/>
      </c>
      <c r="S43" s="78" t="str">
        <f t="shared" si="13"/>
        <v/>
      </c>
      <c r="T43" s="78" t="str">
        <f t="shared" si="14"/>
        <v/>
      </c>
      <c r="U43" s="78" t="str">
        <f t="shared" si="15"/>
        <v/>
      </c>
      <c r="V43" s="78" t="str">
        <f t="shared" si="16"/>
        <v/>
      </c>
      <c r="W43" s="78" t="str">
        <f t="shared" si="17"/>
        <v/>
      </c>
      <c r="X43" s="78" t="str">
        <f t="shared" si="9"/>
        <v/>
      </c>
    </row>
    <row r="44" spans="1:24" x14ac:dyDescent="0.3">
      <c r="A44" s="1">
        <v>43</v>
      </c>
      <c r="B44" s="67"/>
      <c r="C44" s="64" t="str">
        <f t="shared" si="4"/>
        <v/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7"/>
      <c r="P44" s="78" t="str">
        <f t="shared" si="10"/>
        <v/>
      </c>
      <c r="Q44" s="78" t="str">
        <f t="shared" si="11"/>
        <v/>
      </c>
      <c r="R44" s="78" t="str">
        <f t="shared" si="12"/>
        <v/>
      </c>
      <c r="S44" s="78" t="str">
        <f t="shared" si="13"/>
        <v/>
      </c>
      <c r="T44" s="78" t="str">
        <f t="shared" si="14"/>
        <v/>
      </c>
      <c r="U44" s="78" t="str">
        <f t="shared" si="15"/>
        <v/>
      </c>
      <c r="V44" s="78" t="str">
        <f t="shared" si="16"/>
        <v/>
      </c>
      <c r="W44" s="78" t="str">
        <f t="shared" si="17"/>
        <v/>
      </c>
      <c r="X44" s="78" t="str">
        <f t="shared" si="9"/>
        <v/>
      </c>
    </row>
    <row r="45" spans="1:24" x14ac:dyDescent="0.3">
      <c r="A45" s="1">
        <v>44</v>
      </c>
      <c r="B45" s="67"/>
      <c r="C45" s="64" t="str">
        <f t="shared" si="4"/>
        <v/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7"/>
      <c r="P45" s="78" t="str">
        <f t="shared" si="10"/>
        <v/>
      </c>
      <c r="Q45" s="78" t="str">
        <f t="shared" si="11"/>
        <v/>
      </c>
      <c r="R45" s="78" t="str">
        <f t="shared" si="12"/>
        <v/>
      </c>
      <c r="S45" s="78" t="str">
        <f t="shared" si="13"/>
        <v/>
      </c>
      <c r="T45" s="78" t="str">
        <f t="shared" si="14"/>
        <v/>
      </c>
      <c r="U45" s="78" t="str">
        <f t="shared" si="15"/>
        <v/>
      </c>
      <c r="V45" s="78" t="str">
        <f t="shared" si="16"/>
        <v/>
      </c>
      <c r="W45" s="78" t="str">
        <f t="shared" si="17"/>
        <v/>
      </c>
      <c r="X45" s="78" t="str">
        <f t="shared" si="9"/>
        <v/>
      </c>
    </row>
    <row r="46" spans="1:24" x14ac:dyDescent="0.3">
      <c r="A46" s="1">
        <v>45</v>
      </c>
      <c r="B46" s="67"/>
      <c r="C46" s="64" t="str">
        <f t="shared" si="4"/>
        <v/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7"/>
      <c r="P46" s="78" t="str">
        <f t="shared" si="10"/>
        <v/>
      </c>
      <c r="Q46" s="78" t="str">
        <f t="shared" si="11"/>
        <v/>
      </c>
      <c r="R46" s="78" t="str">
        <f t="shared" si="12"/>
        <v/>
      </c>
      <c r="S46" s="78" t="str">
        <f t="shared" si="13"/>
        <v/>
      </c>
      <c r="T46" s="78" t="str">
        <f t="shared" si="14"/>
        <v/>
      </c>
      <c r="U46" s="78" t="str">
        <f t="shared" si="15"/>
        <v/>
      </c>
      <c r="V46" s="78" t="str">
        <f t="shared" si="16"/>
        <v/>
      </c>
      <c r="W46" s="78" t="str">
        <f t="shared" si="17"/>
        <v/>
      </c>
      <c r="X46" s="78" t="str">
        <f t="shared" si="9"/>
        <v/>
      </c>
    </row>
    <row r="47" spans="1:24" x14ac:dyDescent="0.3">
      <c r="A47" s="1">
        <v>46</v>
      </c>
      <c r="B47" s="67"/>
      <c r="C47" s="64" t="str">
        <f t="shared" si="4"/>
        <v/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7"/>
      <c r="P47" s="78" t="str">
        <f t="shared" si="10"/>
        <v/>
      </c>
      <c r="Q47" s="78" t="str">
        <f t="shared" si="11"/>
        <v/>
      </c>
      <c r="R47" s="78" t="str">
        <f t="shared" si="12"/>
        <v/>
      </c>
      <c r="S47" s="78" t="str">
        <f t="shared" si="13"/>
        <v/>
      </c>
      <c r="T47" s="78" t="str">
        <f t="shared" si="14"/>
        <v/>
      </c>
      <c r="U47" s="78" t="str">
        <f t="shared" si="15"/>
        <v/>
      </c>
      <c r="V47" s="78" t="str">
        <f t="shared" si="16"/>
        <v/>
      </c>
      <c r="W47" s="78" t="str">
        <f t="shared" si="17"/>
        <v/>
      </c>
      <c r="X47" s="78" t="str">
        <f t="shared" si="9"/>
        <v/>
      </c>
    </row>
    <row r="48" spans="1:24" x14ac:dyDescent="0.3">
      <c r="A48" s="1">
        <v>47</v>
      </c>
      <c r="B48" s="67"/>
      <c r="C48" s="64" t="str">
        <f t="shared" si="4"/>
        <v/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7"/>
      <c r="P48" s="78" t="str">
        <f t="shared" si="10"/>
        <v/>
      </c>
      <c r="Q48" s="78" t="str">
        <f t="shared" si="11"/>
        <v/>
      </c>
      <c r="R48" s="78" t="str">
        <f t="shared" si="12"/>
        <v/>
      </c>
      <c r="S48" s="78" t="str">
        <f t="shared" si="13"/>
        <v/>
      </c>
      <c r="T48" s="78" t="str">
        <f t="shared" si="14"/>
        <v/>
      </c>
      <c r="U48" s="78" t="str">
        <f t="shared" si="15"/>
        <v/>
      </c>
      <c r="V48" s="78" t="str">
        <f t="shared" si="16"/>
        <v/>
      </c>
      <c r="W48" s="78" t="str">
        <f t="shared" si="17"/>
        <v/>
      </c>
      <c r="X48" s="78" t="str">
        <f t="shared" si="9"/>
        <v/>
      </c>
    </row>
    <row r="49" spans="1:24" x14ac:dyDescent="0.3">
      <c r="A49" s="1">
        <v>48</v>
      </c>
      <c r="B49" s="67"/>
      <c r="C49" s="64" t="str">
        <f t="shared" si="4"/>
        <v/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7"/>
      <c r="P49" s="78" t="str">
        <f t="shared" si="10"/>
        <v/>
      </c>
      <c r="Q49" s="78" t="str">
        <f t="shared" si="11"/>
        <v/>
      </c>
      <c r="R49" s="78" t="str">
        <f t="shared" si="12"/>
        <v/>
      </c>
      <c r="S49" s="78" t="str">
        <f t="shared" si="13"/>
        <v/>
      </c>
      <c r="T49" s="78" t="str">
        <f t="shared" si="14"/>
        <v/>
      </c>
      <c r="U49" s="78" t="str">
        <f t="shared" si="15"/>
        <v/>
      </c>
      <c r="V49" s="78" t="str">
        <f t="shared" si="16"/>
        <v/>
      </c>
      <c r="W49" s="78" t="str">
        <f t="shared" si="17"/>
        <v/>
      </c>
      <c r="X49" s="78" t="str">
        <f t="shared" si="9"/>
        <v/>
      </c>
    </row>
    <row r="50" spans="1:24" x14ac:dyDescent="0.3">
      <c r="A50" s="1">
        <v>49</v>
      </c>
      <c r="B50" s="67"/>
      <c r="C50" s="64" t="str">
        <f t="shared" si="4"/>
        <v/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7"/>
      <c r="P50" s="78" t="str">
        <f t="shared" si="10"/>
        <v/>
      </c>
      <c r="Q50" s="78" t="str">
        <f t="shared" si="11"/>
        <v/>
      </c>
      <c r="R50" s="78" t="str">
        <f t="shared" si="12"/>
        <v/>
      </c>
      <c r="S50" s="78" t="str">
        <f t="shared" si="13"/>
        <v/>
      </c>
      <c r="T50" s="78" t="str">
        <f t="shared" si="14"/>
        <v/>
      </c>
      <c r="U50" s="78" t="str">
        <f t="shared" si="15"/>
        <v/>
      </c>
      <c r="V50" s="78" t="str">
        <f t="shared" si="16"/>
        <v/>
      </c>
      <c r="W50" s="78" t="str">
        <f t="shared" si="17"/>
        <v/>
      </c>
      <c r="X50" s="78" t="str">
        <f t="shared" si="9"/>
        <v/>
      </c>
    </row>
    <row r="51" spans="1:24" x14ac:dyDescent="0.3">
      <c r="A51" s="1">
        <v>50</v>
      </c>
      <c r="B51" s="67"/>
      <c r="C51" s="64" t="str">
        <f t="shared" si="4"/>
        <v/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7"/>
      <c r="P51" s="78" t="str">
        <f t="shared" si="10"/>
        <v/>
      </c>
      <c r="Q51" s="78" t="str">
        <f t="shared" si="11"/>
        <v/>
      </c>
      <c r="R51" s="78" t="str">
        <f t="shared" si="12"/>
        <v/>
      </c>
      <c r="S51" s="78" t="str">
        <f t="shared" si="13"/>
        <v/>
      </c>
      <c r="T51" s="78" t="str">
        <f t="shared" si="14"/>
        <v/>
      </c>
      <c r="U51" s="78" t="str">
        <f t="shared" si="15"/>
        <v/>
      </c>
      <c r="V51" s="78" t="str">
        <f t="shared" si="16"/>
        <v/>
      </c>
      <c r="W51" s="78" t="str">
        <f t="shared" si="17"/>
        <v/>
      </c>
      <c r="X51" s="78" t="str">
        <f t="shared" si="9"/>
        <v/>
      </c>
    </row>
    <row r="52" spans="1:24" x14ac:dyDescent="0.3">
      <c r="A52" s="1">
        <v>51</v>
      </c>
      <c r="B52" s="67"/>
      <c r="C52" s="64" t="str">
        <f t="shared" si="4"/>
        <v/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7"/>
      <c r="P52" s="78" t="str">
        <f t="shared" si="10"/>
        <v/>
      </c>
      <c r="Q52" s="78" t="str">
        <f t="shared" si="11"/>
        <v/>
      </c>
      <c r="R52" s="78" t="str">
        <f t="shared" si="12"/>
        <v/>
      </c>
      <c r="S52" s="78" t="str">
        <f t="shared" si="13"/>
        <v/>
      </c>
      <c r="T52" s="78" t="str">
        <f t="shared" si="14"/>
        <v/>
      </c>
      <c r="U52" s="78" t="str">
        <f t="shared" si="15"/>
        <v/>
      </c>
      <c r="V52" s="78" t="str">
        <f t="shared" si="16"/>
        <v/>
      </c>
      <c r="W52" s="78" t="str">
        <f t="shared" si="17"/>
        <v/>
      </c>
      <c r="X52" s="78" t="str">
        <f t="shared" si="9"/>
        <v/>
      </c>
    </row>
    <row r="53" spans="1:24" x14ac:dyDescent="0.3">
      <c r="A53" s="1">
        <v>52</v>
      </c>
      <c r="B53" s="67"/>
      <c r="C53" s="64" t="str">
        <f t="shared" si="4"/>
        <v/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7"/>
      <c r="P53" s="78" t="str">
        <f t="shared" si="10"/>
        <v/>
      </c>
      <c r="Q53" s="78" t="str">
        <f t="shared" si="11"/>
        <v/>
      </c>
      <c r="R53" s="78" t="str">
        <f t="shared" si="12"/>
        <v/>
      </c>
      <c r="S53" s="78" t="str">
        <f t="shared" si="13"/>
        <v/>
      </c>
      <c r="T53" s="78" t="str">
        <f t="shared" si="14"/>
        <v/>
      </c>
      <c r="U53" s="78" t="str">
        <f t="shared" si="15"/>
        <v/>
      </c>
      <c r="V53" s="78" t="str">
        <f t="shared" si="16"/>
        <v/>
      </c>
      <c r="W53" s="78" t="str">
        <f t="shared" si="17"/>
        <v/>
      </c>
      <c r="X53" s="78" t="str">
        <f t="shared" si="9"/>
        <v/>
      </c>
    </row>
    <row r="54" spans="1:24" x14ac:dyDescent="0.3">
      <c r="A54" s="1">
        <v>53</v>
      </c>
      <c r="B54" s="67"/>
      <c r="C54" s="64" t="str">
        <f t="shared" si="4"/>
        <v/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7"/>
      <c r="P54" s="78" t="str">
        <f t="shared" si="10"/>
        <v/>
      </c>
      <c r="Q54" s="78" t="str">
        <f t="shared" si="11"/>
        <v/>
      </c>
      <c r="R54" s="78" t="str">
        <f t="shared" si="12"/>
        <v/>
      </c>
      <c r="S54" s="78" t="str">
        <f t="shared" si="13"/>
        <v/>
      </c>
      <c r="T54" s="78" t="str">
        <f t="shared" si="14"/>
        <v/>
      </c>
      <c r="U54" s="78" t="str">
        <f t="shared" si="15"/>
        <v/>
      </c>
      <c r="V54" s="78" t="str">
        <f t="shared" si="16"/>
        <v/>
      </c>
      <c r="W54" s="78" t="str">
        <f t="shared" si="17"/>
        <v/>
      </c>
      <c r="X54" s="78" t="str">
        <f t="shared" si="9"/>
        <v/>
      </c>
    </row>
    <row r="55" spans="1:24" x14ac:dyDescent="0.3">
      <c r="A55" s="1">
        <v>54</v>
      </c>
      <c r="B55" s="67"/>
      <c r="C55" s="64" t="str">
        <f t="shared" si="4"/>
        <v/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7"/>
      <c r="P55" s="78" t="str">
        <f t="shared" si="10"/>
        <v/>
      </c>
      <c r="Q55" s="78" t="str">
        <f t="shared" si="11"/>
        <v/>
      </c>
      <c r="R55" s="78" t="str">
        <f t="shared" si="12"/>
        <v/>
      </c>
      <c r="S55" s="78" t="str">
        <f t="shared" si="13"/>
        <v/>
      </c>
      <c r="T55" s="78" t="str">
        <f t="shared" si="14"/>
        <v/>
      </c>
      <c r="U55" s="78" t="str">
        <f t="shared" si="15"/>
        <v/>
      </c>
      <c r="V55" s="78" t="str">
        <f t="shared" si="16"/>
        <v/>
      </c>
      <c r="W55" s="78" t="str">
        <f t="shared" si="17"/>
        <v/>
      </c>
      <c r="X55" s="78" t="str">
        <f t="shared" si="9"/>
        <v/>
      </c>
    </row>
    <row r="56" spans="1:24" x14ac:dyDescent="0.3">
      <c r="A56" s="1">
        <v>55</v>
      </c>
      <c r="B56" s="67"/>
      <c r="C56" s="64" t="str">
        <f t="shared" si="4"/>
        <v/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7"/>
      <c r="P56" s="78" t="str">
        <f t="shared" si="10"/>
        <v/>
      </c>
      <c r="Q56" s="78" t="str">
        <f t="shared" si="11"/>
        <v/>
      </c>
      <c r="R56" s="78" t="str">
        <f t="shared" si="12"/>
        <v/>
      </c>
      <c r="S56" s="78" t="str">
        <f t="shared" si="13"/>
        <v/>
      </c>
      <c r="T56" s="78" t="str">
        <f t="shared" si="14"/>
        <v/>
      </c>
      <c r="U56" s="78" t="str">
        <f t="shared" si="15"/>
        <v/>
      </c>
      <c r="V56" s="78" t="str">
        <f t="shared" si="16"/>
        <v/>
      </c>
      <c r="W56" s="78" t="str">
        <f t="shared" si="17"/>
        <v/>
      </c>
      <c r="X56" s="78" t="str">
        <f t="shared" si="9"/>
        <v/>
      </c>
    </row>
    <row r="57" spans="1:24" x14ac:dyDescent="0.3">
      <c r="A57" s="1">
        <v>56</v>
      </c>
      <c r="B57" s="67"/>
      <c r="C57" s="64" t="str">
        <f t="shared" si="4"/>
        <v/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7"/>
      <c r="P57" s="78" t="str">
        <f t="shared" si="10"/>
        <v/>
      </c>
      <c r="Q57" s="78" t="str">
        <f t="shared" si="11"/>
        <v/>
      </c>
      <c r="R57" s="78" t="str">
        <f t="shared" si="12"/>
        <v/>
      </c>
      <c r="S57" s="78" t="str">
        <f t="shared" si="13"/>
        <v/>
      </c>
      <c r="T57" s="78" t="str">
        <f t="shared" si="14"/>
        <v/>
      </c>
      <c r="U57" s="78" t="str">
        <f t="shared" si="15"/>
        <v/>
      </c>
      <c r="V57" s="78" t="str">
        <f t="shared" si="16"/>
        <v/>
      </c>
      <c r="W57" s="78" t="str">
        <f t="shared" si="17"/>
        <v/>
      </c>
      <c r="X57" s="78" t="str">
        <f t="shared" si="9"/>
        <v/>
      </c>
    </row>
    <row r="58" spans="1:24" x14ac:dyDescent="0.3">
      <c r="A58" s="1">
        <v>57</v>
      </c>
      <c r="B58" s="67"/>
      <c r="C58" s="64" t="str">
        <f t="shared" si="4"/>
        <v/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7"/>
      <c r="P58" s="78" t="str">
        <f t="shared" si="10"/>
        <v/>
      </c>
      <c r="Q58" s="78" t="str">
        <f t="shared" si="11"/>
        <v/>
      </c>
      <c r="R58" s="78" t="str">
        <f t="shared" si="12"/>
        <v/>
      </c>
      <c r="S58" s="78" t="str">
        <f t="shared" si="13"/>
        <v/>
      </c>
      <c r="T58" s="78" t="str">
        <f t="shared" si="14"/>
        <v/>
      </c>
      <c r="U58" s="78" t="str">
        <f t="shared" si="15"/>
        <v/>
      </c>
      <c r="V58" s="78" t="str">
        <f t="shared" si="16"/>
        <v/>
      </c>
      <c r="W58" s="78" t="str">
        <f t="shared" si="17"/>
        <v/>
      </c>
      <c r="X58" s="78" t="str">
        <f t="shared" si="9"/>
        <v/>
      </c>
    </row>
    <row r="59" spans="1:24" x14ac:dyDescent="0.3">
      <c r="A59" s="1">
        <v>58</v>
      </c>
      <c r="B59" s="67"/>
      <c r="C59" s="64" t="str">
        <f t="shared" si="4"/>
        <v/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7"/>
      <c r="P59" s="78" t="str">
        <f t="shared" si="10"/>
        <v/>
      </c>
      <c r="Q59" s="78" t="str">
        <f t="shared" si="11"/>
        <v/>
      </c>
      <c r="R59" s="78" t="str">
        <f t="shared" si="12"/>
        <v/>
      </c>
      <c r="S59" s="78" t="str">
        <f t="shared" si="13"/>
        <v/>
      </c>
      <c r="T59" s="78" t="str">
        <f t="shared" si="14"/>
        <v/>
      </c>
      <c r="U59" s="78" t="str">
        <f t="shared" si="15"/>
        <v/>
      </c>
      <c r="V59" s="78" t="str">
        <f t="shared" si="16"/>
        <v/>
      </c>
      <c r="W59" s="78" t="str">
        <f t="shared" si="17"/>
        <v/>
      </c>
      <c r="X59" s="78" t="str">
        <f t="shared" si="9"/>
        <v/>
      </c>
    </row>
    <row r="60" spans="1:24" x14ac:dyDescent="0.3">
      <c r="A60" s="1">
        <v>59</v>
      </c>
      <c r="B60" s="67"/>
      <c r="C60" s="64" t="str">
        <f t="shared" si="4"/>
        <v/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7"/>
      <c r="P60" s="78" t="str">
        <f t="shared" si="10"/>
        <v/>
      </c>
      <c r="Q60" s="78" t="str">
        <f t="shared" si="11"/>
        <v/>
      </c>
      <c r="R60" s="78" t="str">
        <f t="shared" si="12"/>
        <v/>
      </c>
      <c r="S60" s="78" t="str">
        <f t="shared" si="13"/>
        <v/>
      </c>
      <c r="T60" s="78" t="str">
        <f t="shared" si="14"/>
        <v/>
      </c>
      <c r="U60" s="78" t="str">
        <f t="shared" si="15"/>
        <v/>
      </c>
      <c r="V60" s="78" t="str">
        <f t="shared" si="16"/>
        <v/>
      </c>
      <c r="W60" s="78" t="str">
        <f t="shared" si="17"/>
        <v/>
      </c>
      <c r="X60" s="78" t="str">
        <f t="shared" si="9"/>
        <v/>
      </c>
    </row>
    <row r="61" spans="1:24" x14ac:dyDescent="0.3">
      <c r="A61" s="1">
        <v>60</v>
      </c>
      <c r="B61" s="67"/>
      <c r="C61" s="64" t="str">
        <f t="shared" si="4"/>
        <v/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7"/>
      <c r="P61" s="78" t="str">
        <f t="shared" si="10"/>
        <v/>
      </c>
      <c r="Q61" s="78" t="str">
        <f t="shared" si="11"/>
        <v/>
      </c>
      <c r="R61" s="78" t="str">
        <f t="shared" si="12"/>
        <v/>
      </c>
      <c r="S61" s="78" t="str">
        <f t="shared" si="13"/>
        <v/>
      </c>
      <c r="T61" s="78" t="str">
        <f t="shared" si="14"/>
        <v/>
      </c>
      <c r="U61" s="78" t="str">
        <f t="shared" si="15"/>
        <v/>
      </c>
      <c r="V61" s="78" t="str">
        <f t="shared" si="16"/>
        <v/>
      </c>
      <c r="W61" s="78" t="str">
        <f t="shared" si="17"/>
        <v/>
      </c>
      <c r="X61" s="78" t="str">
        <f t="shared" si="9"/>
        <v/>
      </c>
    </row>
    <row r="62" spans="1:24" x14ac:dyDescent="0.3">
      <c r="A62" s="1">
        <v>61</v>
      </c>
      <c r="B62" s="67"/>
      <c r="C62" s="64" t="str">
        <f t="shared" si="4"/>
        <v/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7"/>
      <c r="P62" s="78" t="str">
        <f t="shared" si="10"/>
        <v/>
      </c>
      <c r="Q62" s="78" t="str">
        <f t="shared" si="11"/>
        <v/>
      </c>
      <c r="R62" s="78" t="str">
        <f t="shared" si="12"/>
        <v/>
      </c>
      <c r="S62" s="78" t="str">
        <f t="shared" si="13"/>
        <v/>
      </c>
      <c r="T62" s="78" t="str">
        <f t="shared" si="14"/>
        <v/>
      </c>
      <c r="U62" s="78" t="str">
        <f t="shared" si="15"/>
        <v/>
      </c>
      <c r="V62" s="78" t="str">
        <f t="shared" si="16"/>
        <v/>
      </c>
      <c r="W62" s="78" t="str">
        <f t="shared" si="17"/>
        <v/>
      </c>
      <c r="X62" s="78" t="str">
        <f t="shared" si="9"/>
        <v/>
      </c>
    </row>
    <row r="63" spans="1:24" x14ac:dyDescent="0.3">
      <c r="A63" s="1">
        <v>62</v>
      </c>
      <c r="B63" s="67"/>
      <c r="C63" s="64" t="str">
        <f t="shared" si="4"/>
        <v/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7"/>
      <c r="P63" s="78" t="str">
        <f t="shared" si="10"/>
        <v/>
      </c>
      <c r="Q63" s="78" t="str">
        <f t="shared" si="11"/>
        <v/>
      </c>
      <c r="R63" s="78" t="str">
        <f t="shared" si="12"/>
        <v/>
      </c>
      <c r="S63" s="78" t="str">
        <f t="shared" si="13"/>
        <v/>
      </c>
      <c r="T63" s="78" t="str">
        <f t="shared" si="14"/>
        <v/>
      </c>
      <c r="U63" s="78" t="str">
        <f t="shared" si="15"/>
        <v/>
      </c>
      <c r="V63" s="78" t="str">
        <f t="shared" si="16"/>
        <v/>
      </c>
      <c r="W63" s="78" t="str">
        <f t="shared" si="17"/>
        <v/>
      </c>
      <c r="X63" s="78" t="str">
        <f t="shared" si="9"/>
        <v/>
      </c>
    </row>
    <row r="64" spans="1:24" x14ac:dyDescent="0.3">
      <c r="A64" s="1">
        <v>63</v>
      </c>
      <c r="B64" s="67"/>
      <c r="C64" s="64" t="str">
        <f t="shared" si="4"/>
        <v/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7"/>
      <c r="P64" s="78" t="str">
        <f t="shared" si="10"/>
        <v/>
      </c>
      <c r="Q64" s="78" t="str">
        <f t="shared" si="11"/>
        <v/>
      </c>
      <c r="R64" s="78" t="str">
        <f t="shared" si="12"/>
        <v/>
      </c>
      <c r="S64" s="78" t="str">
        <f t="shared" si="13"/>
        <v/>
      </c>
      <c r="T64" s="78" t="str">
        <f t="shared" si="14"/>
        <v/>
      </c>
      <c r="U64" s="78" t="str">
        <f t="shared" si="15"/>
        <v/>
      </c>
      <c r="V64" s="78" t="str">
        <f t="shared" si="16"/>
        <v/>
      </c>
      <c r="W64" s="78" t="str">
        <f t="shared" si="17"/>
        <v/>
      </c>
      <c r="X64" s="78" t="str">
        <f t="shared" si="9"/>
        <v/>
      </c>
    </row>
    <row r="65" spans="1:24" x14ac:dyDescent="0.3">
      <c r="A65" s="1">
        <v>64</v>
      </c>
      <c r="B65" s="67"/>
      <c r="C65" s="64" t="str">
        <f t="shared" si="4"/>
        <v/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7"/>
      <c r="P65" s="78" t="str">
        <f t="shared" si="10"/>
        <v/>
      </c>
      <c r="Q65" s="78" t="str">
        <f t="shared" si="11"/>
        <v/>
      </c>
      <c r="R65" s="78" t="str">
        <f t="shared" si="12"/>
        <v/>
      </c>
      <c r="S65" s="78" t="str">
        <f t="shared" si="13"/>
        <v/>
      </c>
      <c r="T65" s="78" t="str">
        <f t="shared" si="14"/>
        <v/>
      </c>
      <c r="U65" s="78" t="str">
        <f t="shared" si="15"/>
        <v/>
      </c>
      <c r="V65" s="78" t="str">
        <f t="shared" si="16"/>
        <v/>
      </c>
      <c r="W65" s="78" t="str">
        <f t="shared" si="17"/>
        <v/>
      </c>
      <c r="X65" s="78" t="str">
        <f t="shared" si="9"/>
        <v/>
      </c>
    </row>
    <row r="66" spans="1:24" x14ac:dyDescent="0.3">
      <c r="A66" s="1">
        <v>65</v>
      </c>
      <c r="B66" s="67"/>
      <c r="C66" s="64" t="str">
        <f t="shared" si="4"/>
        <v/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7"/>
      <c r="P66" s="78" t="str">
        <f t="shared" ref="P66:P101" si="18">IF(AND(OR(D66="lead service line (LEADSL)",E66="lead service line (LEADSL)"),H66="Single Family"),"Single Family homes with Lead service line","")</f>
        <v/>
      </c>
      <c r="Q66" s="78" t="str">
        <f t="shared" ref="Q66:Q101" si="19">IF(AND(OR(F66="Lead pipe (LEADPI)",G66="Lead pipe (LEADPI)"),H66="Single Family"),"Single Family Homes with Internal lead pluming","")</f>
        <v/>
      </c>
      <c r="R66" s="78" t="str">
        <f t="shared" ref="R66:R101" si="20">IF(AND(I66="YES",H66="Single Family"),"Single family homes with lead gooseneck","")</f>
        <v/>
      </c>
      <c r="S66" s="78" t="str">
        <f t="shared" ref="S66:S101" si="21">IF(AND(OR(F66="Copper with lead solder (CUP-LS)",G66="Copper with lead solder (CUP-LS)"),J66="Between 1983 and 1985",H66="Single Family"),"Single family homes with installed between 1983 to June 1st 1985 with copper plumbing with lead solder","")</f>
        <v/>
      </c>
      <c r="T66" s="78" t="str">
        <f t="shared" ref="T66:T101" si="22">IF(AND(OR(D66="lead service line (LEADSL)",E66="lead service line (LEADSL)"),OR(H66="Multi Family", H66="Other building (more details in notes)")),"Multifamily homes or other building with Lead service line","")</f>
        <v/>
      </c>
      <c r="U66" s="78" t="str">
        <f t="shared" ref="U66:U101" si="23">IF(AND(OR(F66="Lead pipe (LEADPI)",G66="Lead pipe (LEADPI)"),OR(H66="Multi Family",H66="Other Building (more details in notes)")),"Multifamily homes or other building with internal lead pluming","")</f>
        <v/>
      </c>
      <c r="V66" s="78" t="str">
        <f t="shared" ref="V66:V101" si="24">IF(AND(I66="YES",OR(H66="Multi Family",H66="Other building (more details in notes)")),"Multifamily homes or other building with lead gooseneck","")</f>
        <v/>
      </c>
      <c r="W66" s="78" t="str">
        <f t="shared" ref="W66:W101" si="25">IF(AND(OR(F66="Copper with lead solder (CUP-LS)",G66="Copper with lead solder (CUP-LS)"),J66="Between 1983 and 1985",OR(H66="Multi Family",H66="Other building (more details in notes)")),"Multifamily homes or other building with installed between 1983 to June 1st 1985 with copper plumbing with lead solder","")</f>
        <v/>
      </c>
      <c r="X66" s="78" t="str">
        <f t="shared" si="9"/>
        <v/>
      </c>
    </row>
    <row r="67" spans="1:24" x14ac:dyDescent="0.3">
      <c r="A67" s="1">
        <v>66</v>
      </c>
      <c r="B67" s="67"/>
      <c r="C67" s="64" t="str">
        <f t="shared" ref="C67:C101" si="26">IF(OR(D67="",E67="",F67="",I67="",J67="",H67="",L67=""),"",IF(AND(L67="YES",COUNTIF($L$2:$L$101,"YES")=COUNTA($L$2:$L$101)),"Tier 4",IF(L67="YES","POU/POE Present - Invalid Site",IF(AND(H67="Single family",OR(D67="lead service line (LEADSL)",E67="lead service line (LEADSL)",F67="Lead pipe (LEADPI)",G67="Lead pipe (LEADPI)",I67="YES",AND(OR(G67="Copper with lead solder (CUP-LS)",F67="Copper with lead solder (CUP-LS)"),J67="Between 1983 and 1985"))),"Tier 1",IF(AND(H67="Multi Family",OR(D67="lead service line (LEADSL)",E67="lead service line (LEADSL)",F67="Lead pipe (LEADPI)",G67="Lead pipe (LEADPI)",AND(OR(G67="Copper with lead solder (CUP-LS)",F67="Copper with lead solder (CUP-LS)"),J67="Between 1983 and 1985"),I67="YES")),"Tier 2",IF(AND(H67="Other Building (more details in notes)",OR(D67="lead service line (LEADSL)",E67="lead service line (LEADSL)",F67="Lead pipe (LEADPI)",G67="Lead pipe (LEADPI)",AND(OR(G67="Copper with lead solder (CUP-LS)",F67="Copper with lead solder (CUP-LS)"),J67="Between 1983 and 1985"),I67="YES")),"Tier 2",IF(AND(H67="Other Building (more details in notes)",OR(G67="Copper with lead solder (CUP-LS)",F67="Copper with lead solder (CUP-LS)"),J67="Between 1983 and 1985"),"Tier 2",IF(AND(H67="Single Family",OR(G67="Copper with lead solder (CUP-LS)",F67="Copper with lead solder (CUP-LS)"),J67="Before 1983"),"Tier 3","Tier 4"))))))))</f>
        <v/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7"/>
      <c r="P67" s="78" t="str">
        <f t="shared" si="18"/>
        <v/>
      </c>
      <c r="Q67" s="78" t="str">
        <f t="shared" si="19"/>
        <v/>
      </c>
      <c r="R67" s="78" t="str">
        <f t="shared" si="20"/>
        <v/>
      </c>
      <c r="S67" s="78" t="str">
        <f t="shared" si="21"/>
        <v/>
      </c>
      <c r="T67" s="78" t="str">
        <f t="shared" si="22"/>
        <v/>
      </c>
      <c r="U67" s="78" t="str">
        <f t="shared" si="23"/>
        <v/>
      </c>
      <c r="V67" s="78" t="str">
        <f t="shared" si="24"/>
        <v/>
      </c>
      <c r="W67" s="78" t="str">
        <f t="shared" si="25"/>
        <v/>
      </c>
      <c r="X67" s="78" t="str">
        <f t="shared" ref="X67:X101" si="27">IF(AND(OR(F67="Copper with lead solder (CUP-LS)",G67="Copper with lead solder (CUP-LS)"),J67="Before 1983",H67="Single Family",D67&lt;&gt;"Lead Service Line (LEADSL)",I67&lt;&gt;"YES"),"Single family homes with copper plumbing with lead solder installed before Jan 1st 1983","")</f>
        <v/>
      </c>
    </row>
    <row r="68" spans="1:24" x14ac:dyDescent="0.3">
      <c r="A68" s="1">
        <v>67</v>
      </c>
      <c r="B68" s="67"/>
      <c r="C68" s="64" t="str">
        <f t="shared" si="26"/>
        <v/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7"/>
      <c r="P68" s="78" t="str">
        <f t="shared" si="18"/>
        <v/>
      </c>
      <c r="Q68" s="78" t="str">
        <f t="shared" si="19"/>
        <v/>
      </c>
      <c r="R68" s="78" t="str">
        <f t="shared" si="20"/>
        <v/>
      </c>
      <c r="S68" s="78" t="str">
        <f t="shared" si="21"/>
        <v/>
      </c>
      <c r="T68" s="78" t="str">
        <f t="shared" si="22"/>
        <v/>
      </c>
      <c r="U68" s="78" t="str">
        <f t="shared" si="23"/>
        <v/>
      </c>
      <c r="V68" s="78" t="str">
        <f t="shared" si="24"/>
        <v/>
      </c>
      <c r="W68" s="78" t="str">
        <f t="shared" si="25"/>
        <v/>
      </c>
      <c r="X68" s="78" t="str">
        <f t="shared" si="27"/>
        <v/>
      </c>
    </row>
    <row r="69" spans="1:24" x14ac:dyDescent="0.3">
      <c r="A69" s="1">
        <v>68</v>
      </c>
      <c r="B69" s="67"/>
      <c r="C69" s="64" t="str">
        <f t="shared" si="26"/>
        <v/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7"/>
      <c r="P69" s="78" t="str">
        <f t="shared" si="18"/>
        <v/>
      </c>
      <c r="Q69" s="78" t="str">
        <f t="shared" si="19"/>
        <v/>
      </c>
      <c r="R69" s="78" t="str">
        <f t="shared" si="20"/>
        <v/>
      </c>
      <c r="S69" s="78" t="str">
        <f t="shared" si="21"/>
        <v/>
      </c>
      <c r="T69" s="78" t="str">
        <f t="shared" si="22"/>
        <v/>
      </c>
      <c r="U69" s="78" t="str">
        <f t="shared" si="23"/>
        <v/>
      </c>
      <c r="V69" s="78" t="str">
        <f t="shared" si="24"/>
        <v/>
      </c>
      <c r="W69" s="78" t="str">
        <f t="shared" si="25"/>
        <v/>
      </c>
      <c r="X69" s="78" t="str">
        <f t="shared" si="27"/>
        <v/>
      </c>
    </row>
    <row r="70" spans="1:24" x14ac:dyDescent="0.3">
      <c r="A70" s="1">
        <v>69</v>
      </c>
      <c r="B70" s="67"/>
      <c r="C70" s="64" t="str">
        <f t="shared" si="26"/>
        <v/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7"/>
      <c r="P70" s="78" t="str">
        <f t="shared" si="18"/>
        <v/>
      </c>
      <c r="Q70" s="78" t="str">
        <f t="shared" si="19"/>
        <v/>
      </c>
      <c r="R70" s="78" t="str">
        <f t="shared" si="20"/>
        <v/>
      </c>
      <c r="S70" s="78" t="str">
        <f t="shared" si="21"/>
        <v/>
      </c>
      <c r="T70" s="78" t="str">
        <f t="shared" si="22"/>
        <v/>
      </c>
      <c r="U70" s="78" t="str">
        <f t="shared" si="23"/>
        <v/>
      </c>
      <c r="V70" s="78" t="str">
        <f t="shared" si="24"/>
        <v/>
      </c>
      <c r="W70" s="78" t="str">
        <f t="shared" si="25"/>
        <v/>
      </c>
      <c r="X70" s="78" t="str">
        <f t="shared" si="27"/>
        <v/>
      </c>
    </row>
    <row r="71" spans="1:24" x14ac:dyDescent="0.3">
      <c r="A71" s="1">
        <v>70</v>
      </c>
      <c r="B71" s="67"/>
      <c r="C71" s="64" t="str">
        <f t="shared" si="26"/>
        <v/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7"/>
      <c r="P71" s="78" t="str">
        <f t="shared" si="18"/>
        <v/>
      </c>
      <c r="Q71" s="78" t="str">
        <f t="shared" si="19"/>
        <v/>
      </c>
      <c r="R71" s="78" t="str">
        <f t="shared" si="20"/>
        <v/>
      </c>
      <c r="S71" s="78" t="str">
        <f t="shared" si="21"/>
        <v/>
      </c>
      <c r="T71" s="78" t="str">
        <f t="shared" si="22"/>
        <v/>
      </c>
      <c r="U71" s="78" t="str">
        <f t="shared" si="23"/>
        <v/>
      </c>
      <c r="V71" s="78" t="str">
        <f t="shared" si="24"/>
        <v/>
      </c>
      <c r="W71" s="78" t="str">
        <f t="shared" si="25"/>
        <v/>
      </c>
      <c r="X71" s="78" t="str">
        <f t="shared" si="27"/>
        <v/>
      </c>
    </row>
    <row r="72" spans="1:24" x14ac:dyDescent="0.3">
      <c r="A72" s="1">
        <v>71</v>
      </c>
      <c r="B72" s="67"/>
      <c r="C72" s="64" t="str">
        <f t="shared" si="26"/>
        <v/>
      </c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7"/>
      <c r="P72" s="78" t="str">
        <f t="shared" si="18"/>
        <v/>
      </c>
      <c r="Q72" s="78" t="str">
        <f t="shared" si="19"/>
        <v/>
      </c>
      <c r="R72" s="78" t="str">
        <f t="shared" si="20"/>
        <v/>
      </c>
      <c r="S72" s="78" t="str">
        <f t="shared" si="21"/>
        <v/>
      </c>
      <c r="T72" s="78" t="str">
        <f t="shared" si="22"/>
        <v/>
      </c>
      <c r="U72" s="78" t="str">
        <f t="shared" si="23"/>
        <v/>
      </c>
      <c r="V72" s="78" t="str">
        <f t="shared" si="24"/>
        <v/>
      </c>
      <c r="W72" s="78" t="str">
        <f t="shared" si="25"/>
        <v/>
      </c>
      <c r="X72" s="78" t="str">
        <f t="shared" si="27"/>
        <v/>
      </c>
    </row>
    <row r="73" spans="1:24" x14ac:dyDescent="0.3">
      <c r="A73" s="1">
        <v>72</v>
      </c>
      <c r="B73" s="67"/>
      <c r="C73" s="64" t="str">
        <f t="shared" si="26"/>
        <v/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7"/>
      <c r="P73" s="78" t="str">
        <f t="shared" si="18"/>
        <v/>
      </c>
      <c r="Q73" s="78" t="str">
        <f t="shared" si="19"/>
        <v/>
      </c>
      <c r="R73" s="78" t="str">
        <f t="shared" si="20"/>
        <v/>
      </c>
      <c r="S73" s="78" t="str">
        <f t="shared" si="21"/>
        <v/>
      </c>
      <c r="T73" s="78" t="str">
        <f t="shared" si="22"/>
        <v/>
      </c>
      <c r="U73" s="78" t="str">
        <f t="shared" si="23"/>
        <v/>
      </c>
      <c r="V73" s="78" t="str">
        <f t="shared" si="24"/>
        <v/>
      </c>
      <c r="W73" s="78" t="str">
        <f t="shared" si="25"/>
        <v/>
      </c>
      <c r="X73" s="78" t="str">
        <f t="shared" si="27"/>
        <v/>
      </c>
    </row>
    <row r="74" spans="1:24" x14ac:dyDescent="0.3">
      <c r="A74" s="1">
        <v>73</v>
      </c>
      <c r="B74" s="67"/>
      <c r="C74" s="64" t="str">
        <f t="shared" si="26"/>
        <v/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7"/>
      <c r="P74" s="78" t="str">
        <f t="shared" si="18"/>
        <v/>
      </c>
      <c r="Q74" s="78" t="str">
        <f t="shared" si="19"/>
        <v/>
      </c>
      <c r="R74" s="78" t="str">
        <f t="shared" si="20"/>
        <v/>
      </c>
      <c r="S74" s="78" t="str">
        <f t="shared" si="21"/>
        <v/>
      </c>
      <c r="T74" s="78" t="str">
        <f t="shared" si="22"/>
        <v/>
      </c>
      <c r="U74" s="78" t="str">
        <f t="shared" si="23"/>
        <v/>
      </c>
      <c r="V74" s="78" t="str">
        <f t="shared" si="24"/>
        <v/>
      </c>
      <c r="W74" s="78" t="str">
        <f t="shared" si="25"/>
        <v/>
      </c>
      <c r="X74" s="78" t="str">
        <f t="shared" si="27"/>
        <v/>
      </c>
    </row>
    <row r="75" spans="1:24" x14ac:dyDescent="0.3">
      <c r="A75" s="1">
        <v>74</v>
      </c>
      <c r="B75" s="67"/>
      <c r="C75" s="64" t="str">
        <f t="shared" si="26"/>
        <v/>
      </c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7"/>
      <c r="P75" s="78" t="str">
        <f t="shared" si="18"/>
        <v/>
      </c>
      <c r="Q75" s="78" t="str">
        <f t="shared" si="19"/>
        <v/>
      </c>
      <c r="R75" s="78" t="str">
        <f t="shared" si="20"/>
        <v/>
      </c>
      <c r="S75" s="78" t="str">
        <f t="shared" si="21"/>
        <v/>
      </c>
      <c r="T75" s="78" t="str">
        <f t="shared" si="22"/>
        <v/>
      </c>
      <c r="U75" s="78" t="str">
        <f t="shared" si="23"/>
        <v/>
      </c>
      <c r="V75" s="78" t="str">
        <f t="shared" si="24"/>
        <v/>
      </c>
      <c r="W75" s="78" t="str">
        <f t="shared" si="25"/>
        <v/>
      </c>
      <c r="X75" s="78" t="str">
        <f t="shared" si="27"/>
        <v/>
      </c>
    </row>
    <row r="76" spans="1:24" x14ac:dyDescent="0.3">
      <c r="A76" s="1">
        <v>75</v>
      </c>
      <c r="B76" s="67"/>
      <c r="C76" s="64" t="str">
        <f t="shared" si="26"/>
        <v/>
      </c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7"/>
      <c r="P76" s="78" t="str">
        <f t="shared" si="18"/>
        <v/>
      </c>
      <c r="Q76" s="78" t="str">
        <f t="shared" si="19"/>
        <v/>
      </c>
      <c r="R76" s="78" t="str">
        <f t="shared" si="20"/>
        <v/>
      </c>
      <c r="S76" s="78" t="str">
        <f t="shared" si="21"/>
        <v/>
      </c>
      <c r="T76" s="78" t="str">
        <f t="shared" si="22"/>
        <v/>
      </c>
      <c r="U76" s="78" t="str">
        <f t="shared" si="23"/>
        <v/>
      </c>
      <c r="V76" s="78" t="str">
        <f t="shared" si="24"/>
        <v/>
      </c>
      <c r="W76" s="78" t="str">
        <f t="shared" si="25"/>
        <v/>
      </c>
      <c r="X76" s="78" t="str">
        <f t="shared" si="27"/>
        <v/>
      </c>
    </row>
    <row r="77" spans="1:24" x14ac:dyDescent="0.3">
      <c r="A77" s="1">
        <v>76</v>
      </c>
      <c r="B77" s="67"/>
      <c r="C77" s="64" t="str">
        <f t="shared" si="26"/>
        <v/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7"/>
      <c r="P77" s="78" t="str">
        <f t="shared" si="18"/>
        <v/>
      </c>
      <c r="Q77" s="78" t="str">
        <f t="shared" si="19"/>
        <v/>
      </c>
      <c r="R77" s="78" t="str">
        <f t="shared" si="20"/>
        <v/>
      </c>
      <c r="S77" s="78" t="str">
        <f t="shared" si="21"/>
        <v/>
      </c>
      <c r="T77" s="78" t="str">
        <f t="shared" si="22"/>
        <v/>
      </c>
      <c r="U77" s="78" t="str">
        <f t="shared" si="23"/>
        <v/>
      </c>
      <c r="V77" s="78" t="str">
        <f t="shared" si="24"/>
        <v/>
      </c>
      <c r="W77" s="78" t="str">
        <f t="shared" si="25"/>
        <v/>
      </c>
      <c r="X77" s="78" t="str">
        <f t="shared" si="27"/>
        <v/>
      </c>
    </row>
    <row r="78" spans="1:24" x14ac:dyDescent="0.3">
      <c r="A78" s="1">
        <v>77</v>
      </c>
      <c r="B78" s="67"/>
      <c r="C78" s="64" t="str">
        <f t="shared" si="26"/>
        <v/>
      </c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7"/>
      <c r="P78" s="78" t="str">
        <f t="shared" si="18"/>
        <v/>
      </c>
      <c r="Q78" s="78" t="str">
        <f t="shared" si="19"/>
        <v/>
      </c>
      <c r="R78" s="78" t="str">
        <f t="shared" si="20"/>
        <v/>
      </c>
      <c r="S78" s="78" t="str">
        <f t="shared" si="21"/>
        <v/>
      </c>
      <c r="T78" s="78" t="str">
        <f t="shared" si="22"/>
        <v/>
      </c>
      <c r="U78" s="78" t="str">
        <f t="shared" si="23"/>
        <v/>
      </c>
      <c r="V78" s="78" t="str">
        <f t="shared" si="24"/>
        <v/>
      </c>
      <c r="W78" s="78" t="str">
        <f t="shared" si="25"/>
        <v/>
      </c>
      <c r="X78" s="78" t="str">
        <f t="shared" si="27"/>
        <v/>
      </c>
    </row>
    <row r="79" spans="1:24" x14ac:dyDescent="0.3">
      <c r="A79" s="1">
        <v>78</v>
      </c>
      <c r="B79" s="67"/>
      <c r="C79" s="64" t="str">
        <f t="shared" si="26"/>
        <v/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7"/>
      <c r="P79" s="78" t="str">
        <f t="shared" si="18"/>
        <v/>
      </c>
      <c r="Q79" s="78" t="str">
        <f t="shared" si="19"/>
        <v/>
      </c>
      <c r="R79" s="78" t="str">
        <f t="shared" si="20"/>
        <v/>
      </c>
      <c r="S79" s="78" t="str">
        <f t="shared" si="21"/>
        <v/>
      </c>
      <c r="T79" s="78" t="str">
        <f t="shared" si="22"/>
        <v/>
      </c>
      <c r="U79" s="78" t="str">
        <f t="shared" si="23"/>
        <v/>
      </c>
      <c r="V79" s="78" t="str">
        <f t="shared" si="24"/>
        <v/>
      </c>
      <c r="W79" s="78" t="str">
        <f t="shared" si="25"/>
        <v/>
      </c>
      <c r="X79" s="78" t="str">
        <f t="shared" si="27"/>
        <v/>
      </c>
    </row>
    <row r="80" spans="1:24" x14ac:dyDescent="0.3">
      <c r="A80" s="1">
        <v>79</v>
      </c>
      <c r="B80" s="67"/>
      <c r="C80" s="64" t="str">
        <f t="shared" si="26"/>
        <v/>
      </c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7"/>
      <c r="P80" s="78" t="str">
        <f t="shared" si="18"/>
        <v/>
      </c>
      <c r="Q80" s="78" t="str">
        <f t="shared" si="19"/>
        <v/>
      </c>
      <c r="R80" s="78" t="str">
        <f t="shared" si="20"/>
        <v/>
      </c>
      <c r="S80" s="78" t="str">
        <f t="shared" si="21"/>
        <v/>
      </c>
      <c r="T80" s="78" t="str">
        <f t="shared" si="22"/>
        <v/>
      </c>
      <c r="U80" s="78" t="str">
        <f t="shared" si="23"/>
        <v/>
      </c>
      <c r="V80" s="78" t="str">
        <f t="shared" si="24"/>
        <v/>
      </c>
      <c r="W80" s="78" t="str">
        <f t="shared" si="25"/>
        <v/>
      </c>
      <c r="X80" s="78" t="str">
        <f t="shared" si="27"/>
        <v/>
      </c>
    </row>
    <row r="81" spans="1:24" x14ac:dyDescent="0.3">
      <c r="A81" s="1">
        <v>80</v>
      </c>
      <c r="B81" s="67"/>
      <c r="C81" s="64" t="str">
        <f t="shared" si="26"/>
        <v/>
      </c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7"/>
      <c r="P81" s="78" t="str">
        <f t="shared" si="18"/>
        <v/>
      </c>
      <c r="Q81" s="78" t="str">
        <f t="shared" si="19"/>
        <v/>
      </c>
      <c r="R81" s="78" t="str">
        <f t="shared" si="20"/>
        <v/>
      </c>
      <c r="S81" s="78" t="str">
        <f t="shared" si="21"/>
        <v/>
      </c>
      <c r="T81" s="78" t="str">
        <f t="shared" si="22"/>
        <v/>
      </c>
      <c r="U81" s="78" t="str">
        <f t="shared" si="23"/>
        <v/>
      </c>
      <c r="V81" s="78" t="str">
        <f t="shared" si="24"/>
        <v/>
      </c>
      <c r="W81" s="78" t="str">
        <f t="shared" si="25"/>
        <v/>
      </c>
      <c r="X81" s="78" t="str">
        <f t="shared" si="27"/>
        <v/>
      </c>
    </row>
    <row r="82" spans="1:24" x14ac:dyDescent="0.3">
      <c r="A82" s="1">
        <v>81</v>
      </c>
      <c r="B82" s="67"/>
      <c r="C82" s="64" t="str">
        <f t="shared" si="26"/>
        <v/>
      </c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7"/>
      <c r="P82" s="78" t="str">
        <f t="shared" si="18"/>
        <v/>
      </c>
      <c r="Q82" s="78" t="str">
        <f t="shared" si="19"/>
        <v/>
      </c>
      <c r="R82" s="78" t="str">
        <f t="shared" si="20"/>
        <v/>
      </c>
      <c r="S82" s="78" t="str">
        <f t="shared" si="21"/>
        <v/>
      </c>
      <c r="T82" s="78" t="str">
        <f t="shared" si="22"/>
        <v/>
      </c>
      <c r="U82" s="78" t="str">
        <f t="shared" si="23"/>
        <v/>
      </c>
      <c r="V82" s="78" t="str">
        <f t="shared" si="24"/>
        <v/>
      </c>
      <c r="W82" s="78" t="str">
        <f t="shared" si="25"/>
        <v/>
      </c>
      <c r="X82" s="78" t="str">
        <f t="shared" si="27"/>
        <v/>
      </c>
    </row>
    <row r="83" spans="1:24" x14ac:dyDescent="0.3">
      <c r="A83" s="1">
        <v>82</v>
      </c>
      <c r="B83" s="67"/>
      <c r="C83" s="64" t="str">
        <f t="shared" si="26"/>
        <v/>
      </c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7"/>
      <c r="P83" s="78" t="str">
        <f t="shared" si="18"/>
        <v/>
      </c>
      <c r="Q83" s="78" t="str">
        <f t="shared" si="19"/>
        <v/>
      </c>
      <c r="R83" s="78" t="str">
        <f t="shared" si="20"/>
        <v/>
      </c>
      <c r="S83" s="78" t="str">
        <f t="shared" si="21"/>
        <v/>
      </c>
      <c r="T83" s="78" t="str">
        <f t="shared" si="22"/>
        <v/>
      </c>
      <c r="U83" s="78" t="str">
        <f t="shared" si="23"/>
        <v/>
      </c>
      <c r="V83" s="78" t="str">
        <f t="shared" si="24"/>
        <v/>
      </c>
      <c r="W83" s="78" t="str">
        <f t="shared" si="25"/>
        <v/>
      </c>
      <c r="X83" s="78" t="str">
        <f t="shared" si="27"/>
        <v/>
      </c>
    </row>
    <row r="84" spans="1:24" x14ac:dyDescent="0.3">
      <c r="A84" s="1">
        <v>83</v>
      </c>
      <c r="B84" s="67"/>
      <c r="C84" s="64" t="str">
        <f t="shared" si="26"/>
        <v/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7"/>
      <c r="P84" s="78" t="str">
        <f t="shared" si="18"/>
        <v/>
      </c>
      <c r="Q84" s="78" t="str">
        <f t="shared" si="19"/>
        <v/>
      </c>
      <c r="R84" s="78" t="str">
        <f t="shared" si="20"/>
        <v/>
      </c>
      <c r="S84" s="78" t="str">
        <f t="shared" si="21"/>
        <v/>
      </c>
      <c r="T84" s="78" t="str">
        <f t="shared" si="22"/>
        <v/>
      </c>
      <c r="U84" s="78" t="str">
        <f t="shared" si="23"/>
        <v/>
      </c>
      <c r="V84" s="78" t="str">
        <f t="shared" si="24"/>
        <v/>
      </c>
      <c r="W84" s="78" t="str">
        <f t="shared" si="25"/>
        <v/>
      </c>
      <c r="X84" s="78" t="str">
        <f t="shared" si="27"/>
        <v/>
      </c>
    </row>
    <row r="85" spans="1:24" x14ac:dyDescent="0.3">
      <c r="A85" s="1">
        <v>84</v>
      </c>
      <c r="B85" s="67"/>
      <c r="C85" s="64" t="str">
        <f t="shared" si="26"/>
        <v/>
      </c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7"/>
      <c r="P85" s="78" t="str">
        <f t="shared" si="18"/>
        <v/>
      </c>
      <c r="Q85" s="78" t="str">
        <f t="shared" si="19"/>
        <v/>
      </c>
      <c r="R85" s="78" t="str">
        <f t="shared" si="20"/>
        <v/>
      </c>
      <c r="S85" s="78" t="str">
        <f t="shared" si="21"/>
        <v/>
      </c>
      <c r="T85" s="78" t="str">
        <f t="shared" si="22"/>
        <v/>
      </c>
      <c r="U85" s="78" t="str">
        <f t="shared" si="23"/>
        <v/>
      </c>
      <c r="V85" s="78" t="str">
        <f t="shared" si="24"/>
        <v/>
      </c>
      <c r="W85" s="78" t="str">
        <f t="shared" si="25"/>
        <v/>
      </c>
      <c r="X85" s="78" t="str">
        <f t="shared" si="27"/>
        <v/>
      </c>
    </row>
    <row r="86" spans="1:24" x14ac:dyDescent="0.3">
      <c r="A86" s="1">
        <v>85</v>
      </c>
      <c r="B86" s="67"/>
      <c r="C86" s="64" t="str">
        <f t="shared" si="26"/>
        <v/>
      </c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7"/>
      <c r="P86" s="78" t="str">
        <f t="shared" si="18"/>
        <v/>
      </c>
      <c r="Q86" s="78" t="str">
        <f t="shared" si="19"/>
        <v/>
      </c>
      <c r="R86" s="78" t="str">
        <f t="shared" si="20"/>
        <v/>
      </c>
      <c r="S86" s="78" t="str">
        <f t="shared" si="21"/>
        <v/>
      </c>
      <c r="T86" s="78" t="str">
        <f t="shared" si="22"/>
        <v/>
      </c>
      <c r="U86" s="78" t="str">
        <f t="shared" si="23"/>
        <v/>
      </c>
      <c r="V86" s="78" t="str">
        <f t="shared" si="24"/>
        <v/>
      </c>
      <c r="W86" s="78" t="str">
        <f t="shared" si="25"/>
        <v/>
      </c>
      <c r="X86" s="78" t="str">
        <f t="shared" si="27"/>
        <v/>
      </c>
    </row>
    <row r="87" spans="1:24" x14ac:dyDescent="0.3">
      <c r="A87" s="1">
        <v>86</v>
      </c>
      <c r="B87" s="67"/>
      <c r="C87" s="64" t="str">
        <f t="shared" si="26"/>
        <v/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7"/>
      <c r="P87" s="78" t="str">
        <f t="shared" si="18"/>
        <v/>
      </c>
      <c r="Q87" s="78" t="str">
        <f t="shared" si="19"/>
        <v/>
      </c>
      <c r="R87" s="78" t="str">
        <f t="shared" si="20"/>
        <v/>
      </c>
      <c r="S87" s="78" t="str">
        <f t="shared" si="21"/>
        <v/>
      </c>
      <c r="T87" s="78" t="str">
        <f t="shared" si="22"/>
        <v/>
      </c>
      <c r="U87" s="78" t="str">
        <f t="shared" si="23"/>
        <v/>
      </c>
      <c r="V87" s="78" t="str">
        <f t="shared" si="24"/>
        <v/>
      </c>
      <c r="W87" s="78" t="str">
        <f t="shared" si="25"/>
        <v/>
      </c>
      <c r="X87" s="78" t="str">
        <f t="shared" si="27"/>
        <v/>
      </c>
    </row>
    <row r="88" spans="1:24" x14ac:dyDescent="0.3">
      <c r="A88" s="1">
        <v>87</v>
      </c>
      <c r="B88" s="67"/>
      <c r="C88" s="64" t="str">
        <f t="shared" si="26"/>
        <v/>
      </c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7"/>
      <c r="P88" s="78" t="str">
        <f t="shared" si="18"/>
        <v/>
      </c>
      <c r="Q88" s="78" t="str">
        <f t="shared" si="19"/>
        <v/>
      </c>
      <c r="R88" s="78" t="str">
        <f t="shared" si="20"/>
        <v/>
      </c>
      <c r="S88" s="78" t="str">
        <f t="shared" si="21"/>
        <v/>
      </c>
      <c r="T88" s="78" t="str">
        <f t="shared" si="22"/>
        <v/>
      </c>
      <c r="U88" s="78" t="str">
        <f t="shared" si="23"/>
        <v/>
      </c>
      <c r="V88" s="78" t="str">
        <f t="shared" si="24"/>
        <v/>
      </c>
      <c r="W88" s="78" t="str">
        <f t="shared" si="25"/>
        <v/>
      </c>
      <c r="X88" s="78" t="str">
        <f t="shared" si="27"/>
        <v/>
      </c>
    </row>
    <row r="89" spans="1:24" x14ac:dyDescent="0.3">
      <c r="A89" s="1">
        <v>88</v>
      </c>
      <c r="B89" s="67"/>
      <c r="C89" s="64" t="str">
        <f t="shared" si="26"/>
        <v/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7"/>
      <c r="P89" s="78" t="str">
        <f t="shared" si="18"/>
        <v/>
      </c>
      <c r="Q89" s="78" t="str">
        <f t="shared" si="19"/>
        <v/>
      </c>
      <c r="R89" s="78" t="str">
        <f t="shared" si="20"/>
        <v/>
      </c>
      <c r="S89" s="78" t="str">
        <f t="shared" si="21"/>
        <v/>
      </c>
      <c r="T89" s="78" t="str">
        <f t="shared" si="22"/>
        <v/>
      </c>
      <c r="U89" s="78" t="str">
        <f t="shared" si="23"/>
        <v/>
      </c>
      <c r="V89" s="78" t="str">
        <f t="shared" si="24"/>
        <v/>
      </c>
      <c r="W89" s="78" t="str">
        <f t="shared" si="25"/>
        <v/>
      </c>
      <c r="X89" s="78" t="str">
        <f t="shared" si="27"/>
        <v/>
      </c>
    </row>
    <row r="90" spans="1:24" x14ac:dyDescent="0.3">
      <c r="A90" s="1">
        <v>89</v>
      </c>
      <c r="B90" s="67"/>
      <c r="C90" s="64" t="str">
        <f t="shared" si="26"/>
        <v/>
      </c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7"/>
      <c r="P90" s="78" t="str">
        <f t="shared" si="18"/>
        <v/>
      </c>
      <c r="Q90" s="78" t="str">
        <f t="shared" si="19"/>
        <v/>
      </c>
      <c r="R90" s="78" t="str">
        <f t="shared" si="20"/>
        <v/>
      </c>
      <c r="S90" s="78" t="str">
        <f t="shared" si="21"/>
        <v/>
      </c>
      <c r="T90" s="78" t="str">
        <f t="shared" si="22"/>
        <v/>
      </c>
      <c r="U90" s="78" t="str">
        <f t="shared" si="23"/>
        <v/>
      </c>
      <c r="V90" s="78" t="str">
        <f t="shared" si="24"/>
        <v/>
      </c>
      <c r="W90" s="78" t="str">
        <f t="shared" si="25"/>
        <v/>
      </c>
      <c r="X90" s="78" t="str">
        <f t="shared" si="27"/>
        <v/>
      </c>
    </row>
    <row r="91" spans="1:24" x14ac:dyDescent="0.3">
      <c r="A91" s="1">
        <v>90</v>
      </c>
      <c r="B91" s="67"/>
      <c r="C91" s="64" t="str">
        <f t="shared" si="26"/>
        <v/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7"/>
      <c r="P91" s="78" t="str">
        <f t="shared" si="18"/>
        <v/>
      </c>
      <c r="Q91" s="78" t="str">
        <f t="shared" si="19"/>
        <v/>
      </c>
      <c r="R91" s="78" t="str">
        <f t="shared" si="20"/>
        <v/>
      </c>
      <c r="S91" s="78" t="str">
        <f t="shared" si="21"/>
        <v/>
      </c>
      <c r="T91" s="78" t="str">
        <f t="shared" si="22"/>
        <v/>
      </c>
      <c r="U91" s="78" t="str">
        <f t="shared" si="23"/>
        <v/>
      </c>
      <c r="V91" s="78" t="str">
        <f t="shared" si="24"/>
        <v/>
      </c>
      <c r="W91" s="78" t="str">
        <f t="shared" si="25"/>
        <v/>
      </c>
      <c r="X91" s="78" t="str">
        <f t="shared" si="27"/>
        <v/>
      </c>
    </row>
    <row r="92" spans="1:24" x14ac:dyDescent="0.3">
      <c r="A92" s="1">
        <v>91</v>
      </c>
      <c r="B92" s="67"/>
      <c r="C92" s="64" t="str">
        <f t="shared" si="26"/>
        <v/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7"/>
      <c r="P92" s="78" t="str">
        <f t="shared" si="18"/>
        <v/>
      </c>
      <c r="Q92" s="78" t="str">
        <f t="shared" si="19"/>
        <v/>
      </c>
      <c r="R92" s="78" t="str">
        <f t="shared" si="20"/>
        <v/>
      </c>
      <c r="S92" s="78" t="str">
        <f t="shared" si="21"/>
        <v/>
      </c>
      <c r="T92" s="78" t="str">
        <f t="shared" si="22"/>
        <v/>
      </c>
      <c r="U92" s="78" t="str">
        <f t="shared" si="23"/>
        <v/>
      </c>
      <c r="V92" s="78" t="str">
        <f t="shared" si="24"/>
        <v/>
      </c>
      <c r="W92" s="78" t="str">
        <f t="shared" si="25"/>
        <v/>
      </c>
      <c r="X92" s="78" t="str">
        <f t="shared" si="27"/>
        <v/>
      </c>
    </row>
    <row r="93" spans="1:24" x14ac:dyDescent="0.3">
      <c r="A93" s="1">
        <v>92</v>
      </c>
      <c r="B93" s="67"/>
      <c r="C93" s="64" t="str">
        <f t="shared" si="26"/>
        <v/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7"/>
      <c r="P93" s="78" t="str">
        <f t="shared" si="18"/>
        <v/>
      </c>
      <c r="Q93" s="78" t="str">
        <f t="shared" si="19"/>
        <v/>
      </c>
      <c r="R93" s="78" t="str">
        <f t="shared" si="20"/>
        <v/>
      </c>
      <c r="S93" s="78" t="str">
        <f t="shared" si="21"/>
        <v/>
      </c>
      <c r="T93" s="78" t="str">
        <f t="shared" si="22"/>
        <v/>
      </c>
      <c r="U93" s="78" t="str">
        <f t="shared" si="23"/>
        <v/>
      </c>
      <c r="V93" s="78" t="str">
        <f t="shared" si="24"/>
        <v/>
      </c>
      <c r="W93" s="78" t="str">
        <f t="shared" si="25"/>
        <v/>
      </c>
      <c r="X93" s="78" t="str">
        <f t="shared" si="27"/>
        <v/>
      </c>
    </row>
    <row r="94" spans="1:24" x14ac:dyDescent="0.3">
      <c r="A94" s="1">
        <v>93</v>
      </c>
      <c r="B94" s="67"/>
      <c r="C94" s="64" t="str">
        <f t="shared" si="26"/>
        <v/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7"/>
      <c r="P94" s="78" t="str">
        <f t="shared" si="18"/>
        <v/>
      </c>
      <c r="Q94" s="78" t="str">
        <f t="shared" si="19"/>
        <v/>
      </c>
      <c r="R94" s="78" t="str">
        <f t="shared" si="20"/>
        <v/>
      </c>
      <c r="S94" s="78" t="str">
        <f t="shared" si="21"/>
        <v/>
      </c>
      <c r="T94" s="78" t="str">
        <f t="shared" si="22"/>
        <v/>
      </c>
      <c r="U94" s="78" t="str">
        <f t="shared" si="23"/>
        <v/>
      </c>
      <c r="V94" s="78" t="str">
        <f t="shared" si="24"/>
        <v/>
      </c>
      <c r="W94" s="78" t="str">
        <f t="shared" si="25"/>
        <v/>
      </c>
      <c r="X94" s="78" t="str">
        <f t="shared" si="27"/>
        <v/>
      </c>
    </row>
    <row r="95" spans="1:24" x14ac:dyDescent="0.3">
      <c r="A95" s="1">
        <v>94</v>
      </c>
      <c r="B95" s="67"/>
      <c r="C95" s="64" t="str">
        <f t="shared" si="26"/>
        <v/>
      </c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7"/>
      <c r="P95" s="78" t="str">
        <f t="shared" si="18"/>
        <v/>
      </c>
      <c r="Q95" s="78" t="str">
        <f t="shared" si="19"/>
        <v/>
      </c>
      <c r="R95" s="78" t="str">
        <f t="shared" si="20"/>
        <v/>
      </c>
      <c r="S95" s="78" t="str">
        <f t="shared" si="21"/>
        <v/>
      </c>
      <c r="T95" s="78" t="str">
        <f t="shared" si="22"/>
        <v/>
      </c>
      <c r="U95" s="78" t="str">
        <f t="shared" si="23"/>
        <v/>
      </c>
      <c r="V95" s="78" t="str">
        <f t="shared" si="24"/>
        <v/>
      </c>
      <c r="W95" s="78" t="str">
        <f t="shared" si="25"/>
        <v/>
      </c>
      <c r="X95" s="78" t="str">
        <f t="shared" si="27"/>
        <v/>
      </c>
    </row>
    <row r="96" spans="1:24" x14ac:dyDescent="0.3">
      <c r="A96" s="1">
        <v>95</v>
      </c>
      <c r="B96" s="67"/>
      <c r="C96" s="64" t="str">
        <f t="shared" si="26"/>
        <v/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7"/>
      <c r="P96" s="78" t="str">
        <f t="shared" si="18"/>
        <v/>
      </c>
      <c r="Q96" s="78" t="str">
        <f t="shared" si="19"/>
        <v/>
      </c>
      <c r="R96" s="78" t="str">
        <f t="shared" si="20"/>
        <v/>
      </c>
      <c r="S96" s="78" t="str">
        <f t="shared" si="21"/>
        <v/>
      </c>
      <c r="T96" s="78" t="str">
        <f t="shared" si="22"/>
        <v/>
      </c>
      <c r="U96" s="78" t="str">
        <f t="shared" si="23"/>
        <v/>
      </c>
      <c r="V96" s="78" t="str">
        <f t="shared" si="24"/>
        <v/>
      </c>
      <c r="W96" s="78" t="str">
        <f t="shared" si="25"/>
        <v/>
      </c>
      <c r="X96" s="78" t="str">
        <f t="shared" si="27"/>
        <v/>
      </c>
    </row>
    <row r="97" spans="1:24" x14ac:dyDescent="0.3">
      <c r="A97" s="1">
        <v>96</v>
      </c>
      <c r="B97" s="67"/>
      <c r="C97" s="64" t="str">
        <f t="shared" si="26"/>
        <v/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7"/>
      <c r="P97" s="78" t="str">
        <f t="shared" si="18"/>
        <v/>
      </c>
      <c r="Q97" s="78" t="str">
        <f t="shared" si="19"/>
        <v/>
      </c>
      <c r="R97" s="78" t="str">
        <f t="shared" si="20"/>
        <v/>
      </c>
      <c r="S97" s="78" t="str">
        <f t="shared" si="21"/>
        <v/>
      </c>
      <c r="T97" s="78" t="str">
        <f t="shared" si="22"/>
        <v/>
      </c>
      <c r="U97" s="78" t="str">
        <f t="shared" si="23"/>
        <v/>
      </c>
      <c r="V97" s="78" t="str">
        <f t="shared" si="24"/>
        <v/>
      </c>
      <c r="W97" s="78" t="str">
        <f t="shared" si="25"/>
        <v/>
      </c>
      <c r="X97" s="78" t="str">
        <f t="shared" si="27"/>
        <v/>
      </c>
    </row>
    <row r="98" spans="1:24" x14ac:dyDescent="0.3">
      <c r="A98" s="1">
        <v>97</v>
      </c>
      <c r="B98" s="67"/>
      <c r="C98" s="64" t="str">
        <f t="shared" si="26"/>
        <v/>
      </c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7"/>
      <c r="P98" s="78" t="str">
        <f t="shared" si="18"/>
        <v/>
      </c>
      <c r="Q98" s="78" t="str">
        <f t="shared" si="19"/>
        <v/>
      </c>
      <c r="R98" s="78" t="str">
        <f t="shared" si="20"/>
        <v/>
      </c>
      <c r="S98" s="78" t="str">
        <f t="shared" si="21"/>
        <v/>
      </c>
      <c r="T98" s="78" t="str">
        <f t="shared" si="22"/>
        <v/>
      </c>
      <c r="U98" s="78" t="str">
        <f t="shared" si="23"/>
        <v/>
      </c>
      <c r="V98" s="78" t="str">
        <f t="shared" si="24"/>
        <v/>
      </c>
      <c r="W98" s="78" t="str">
        <f t="shared" si="25"/>
        <v/>
      </c>
      <c r="X98" s="78" t="str">
        <f t="shared" si="27"/>
        <v/>
      </c>
    </row>
    <row r="99" spans="1:24" x14ac:dyDescent="0.3">
      <c r="A99" s="1">
        <v>98</v>
      </c>
      <c r="B99" s="67"/>
      <c r="C99" s="64" t="str">
        <f t="shared" si="26"/>
        <v/>
      </c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7"/>
      <c r="P99" s="78" t="str">
        <f t="shared" si="18"/>
        <v/>
      </c>
      <c r="Q99" s="78" t="str">
        <f t="shared" si="19"/>
        <v/>
      </c>
      <c r="R99" s="78" t="str">
        <f t="shared" si="20"/>
        <v/>
      </c>
      <c r="S99" s="78" t="str">
        <f t="shared" si="21"/>
        <v/>
      </c>
      <c r="T99" s="78" t="str">
        <f t="shared" si="22"/>
        <v/>
      </c>
      <c r="U99" s="78" t="str">
        <f t="shared" si="23"/>
        <v/>
      </c>
      <c r="V99" s="78" t="str">
        <f t="shared" si="24"/>
        <v/>
      </c>
      <c r="W99" s="78" t="str">
        <f t="shared" si="25"/>
        <v/>
      </c>
      <c r="X99" s="78" t="str">
        <f t="shared" si="27"/>
        <v/>
      </c>
    </row>
    <row r="100" spans="1:24" x14ac:dyDescent="0.3">
      <c r="A100" s="1">
        <v>99</v>
      </c>
      <c r="B100" s="67"/>
      <c r="C100" s="64" t="str">
        <f t="shared" si="26"/>
        <v/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7"/>
      <c r="P100" s="78" t="str">
        <f t="shared" si="18"/>
        <v/>
      </c>
      <c r="Q100" s="78" t="str">
        <f t="shared" si="19"/>
        <v/>
      </c>
      <c r="R100" s="78" t="str">
        <f t="shared" si="20"/>
        <v/>
      </c>
      <c r="S100" s="78" t="str">
        <f t="shared" si="21"/>
        <v/>
      </c>
      <c r="T100" s="78" t="str">
        <f t="shared" si="22"/>
        <v/>
      </c>
      <c r="U100" s="78" t="str">
        <f t="shared" si="23"/>
        <v/>
      </c>
      <c r="V100" s="78" t="str">
        <f t="shared" si="24"/>
        <v/>
      </c>
      <c r="W100" s="78" t="str">
        <f t="shared" si="25"/>
        <v/>
      </c>
      <c r="X100" s="78" t="str">
        <f t="shared" si="27"/>
        <v/>
      </c>
    </row>
    <row r="101" spans="1:24" x14ac:dyDescent="0.3">
      <c r="A101" s="1">
        <v>100</v>
      </c>
      <c r="B101" s="67"/>
      <c r="C101" s="64" t="str">
        <f t="shared" si="26"/>
        <v/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7"/>
      <c r="P101" s="78" t="str">
        <f t="shared" si="18"/>
        <v/>
      </c>
      <c r="Q101" s="78" t="str">
        <f t="shared" si="19"/>
        <v/>
      </c>
      <c r="R101" s="78" t="str">
        <f t="shared" si="20"/>
        <v/>
      </c>
      <c r="S101" s="78" t="str">
        <f t="shared" si="21"/>
        <v/>
      </c>
      <c r="T101" s="78" t="str">
        <f t="shared" si="22"/>
        <v/>
      </c>
      <c r="U101" s="78" t="str">
        <f t="shared" si="23"/>
        <v/>
      </c>
      <c r="V101" s="78" t="str">
        <f t="shared" si="24"/>
        <v/>
      </c>
      <c r="W101" s="78" t="str">
        <f t="shared" si="25"/>
        <v/>
      </c>
      <c r="X101" s="78" t="str">
        <f t="shared" si="27"/>
        <v/>
      </c>
    </row>
  </sheetData>
  <sheetProtection algorithmName="SHA-512" hashValue="QIo7BVLbXBo9UgxnRMaFxRwXkMtC2/vlhlfak/weCF/dYbP/kWnNN3SEvTcLzTFSYAkS9+Vpidy8UgmFeYqmcQ==" saltValue="OqFzi7tpcPQ6URR5BdJ3KQ==" spinCount="100000" sheet="1" selectLockedCells="1"/>
  <phoneticPr fontId="3" type="noConversion"/>
  <conditionalFormatting sqref="C2:C101">
    <cfRule type="cellIs" dxfId="2" priority="1" operator="equal">
      <formula>"POU/POE Present - Invalid Site"</formula>
    </cfRule>
  </conditionalFormatting>
  <dataValidations count="8">
    <dataValidation type="list" allowBlank="1" showInputMessage="1" showErrorMessage="1" errorTitle="INFO" error="SELECT OPTION FROM DROP DOWN LIST" sqref="J2:J101" xr:uid="{074CCBF0-08FB-4A75-8171-B15DA58565D9}">
      <formula1>"Before 1983, Between 1983 and 1985, After 1985"</formula1>
    </dataValidation>
    <dataValidation type="list" allowBlank="1" showInputMessage="1" showErrorMessage="1" errorTitle="INFO " error="SELECT OPTIONS FROM DROP DOWN LIST" sqref="I2:I101" xr:uid="{4284B84A-576F-4871-B6F8-F981E3524B07}">
      <formula1>"YES, NO"</formula1>
    </dataValidation>
    <dataValidation type="list" allowBlank="1" showInputMessage="1" showErrorMessage="1" errorTitle="INFO" error="SELECT OPTIONS FROM DROP DOWN LIST" sqref="L2:L101" xr:uid="{5740F972-2105-441D-8FFC-8B9737D20D4B}">
      <formula1>"YES, NO"</formula1>
    </dataValidation>
    <dataValidation type="whole" allowBlank="1" showInputMessage="1" showErrorMessage="1" errorTitle="ERROR" error="YEAR MUST BE BETWEEN 1800 and 2030" sqref="K2:K101" xr:uid="{A7058A36-F1D7-41EC-BC93-45453C30E174}">
      <formula1>1800</formula1>
      <formula2>2030</formula2>
    </dataValidation>
    <dataValidation type="list" allowBlank="1" showInputMessage="1" showErrorMessage="1" errorTitle="INFO" error="SELECT OPTIONS FROM DROP DOWN LIST" sqref="H2:H101" xr:uid="{55A39212-73B0-4617-AC15-5237D7ABB8F0}">
      <formula1>"Single Family, Multi family, Other building (more details in notes)"</formula1>
    </dataValidation>
    <dataValidation type="list" allowBlank="1" showInputMessage="1" showErrorMessage="1" errorTitle="INFO" error="SELECT OPTIONS FROM DROP DOWN LIST" sqref="M2:M101" xr:uid="{FE05C59B-54A3-4530-AD35-8E9973711AC1}">
      <formula1>"Kitchen, Bathroom, Other (more details in notes)"</formula1>
    </dataValidation>
    <dataValidation type="list" allowBlank="1" showInputMessage="1" showErrorMessage="1" errorTitle="INFO" error="SELECT OPTIONS FROM DROP DOWN LIST" sqref="D2:E101" xr:uid="{B3168586-5DCC-4D96-9CEB-56143C05C685}">
      <formula1>"Lead Service Line (LEADSL), Copper Service Line (COPPSL), Galvanized Service Line (GALVSL), Plastic Service Line (PLASSL), Other Materials (OTHERM) (more details in notes)"</formula1>
    </dataValidation>
    <dataValidation type="list" allowBlank="1" showInputMessage="1" showErrorMessage="1" errorTitle="INFO " error="SELECT OPTIONS FROM DROP DOWN LIST" sqref="F2:G101" xr:uid="{D408101E-943C-4F7B-944F-AF881A2B0069}">
      <formula1>"Copper Pipe (COPPER), Copper with Lead Solder (CUP-LS), Galvanized Pipe (GALVAN), Lead Pipe (LEADPI), Plastic or PVC Pipe (PLAPVC), Other Material (OTHERM) (more details in notes)"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74569-B60B-42A2-A8ED-059E2E3D7466}">
  <sheetPr codeName="Sheet3">
    <pageSetUpPr autoPageBreaks="0"/>
  </sheetPr>
  <dimension ref="A1:O23"/>
  <sheetViews>
    <sheetView showGridLines="0" showRowColHeaders="0" topLeftCell="A9" zoomScale="85" zoomScaleNormal="85" zoomScaleSheetLayoutView="85" workbookViewId="0">
      <selection activeCell="C14" sqref="C14"/>
    </sheetView>
  </sheetViews>
  <sheetFormatPr defaultColWidth="9.109375" defaultRowHeight="14.4" x14ac:dyDescent="0.3"/>
  <cols>
    <col min="1" max="1" width="10.6640625" style="3" customWidth="1"/>
    <col min="2" max="2" width="70.44140625" style="3" customWidth="1"/>
    <col min="3" max="3" width="17.6640625" style="3" customWidth="1"/>
    <col min="4" max="4" width="13.109375" style="3" customWidth="1"/>
    <col min="5" max="5" width="88.33203125" style="3" customWidth="1"/>
    <col min="6" max="10" width="9.109375" style="3"/>
    <col min="11" max="11" width="16.44140625" style="3" customWidth="1"/>
    <col min="12" max="12" width="9.109375" style="3"/>
    <col min="13" max="13" width="10.88671875" style="3" customWidth="1"/>
    <col min="14" max="16384" width="9.109375" style="3"/>
  </cols>
  <sheetData>
    <row r="1" spans="1:15" ht="15" customHeight="1" x14ac:dyDescent="0.3">
      <c r="A1" s="190" t="s">
        <v>106</v>
      </c>
      <c r="B1" s="191"/>
      <c r="C1" s="191"/>
      <c r="D1" s="191"/>
      <c r="E1" s="192"/>
      <c r="G1" s="85"/>
      <c r="H1" s="85"/>
      <c r="I1" s="85"/>
      <c r="J1" s="85"/>
      <c r="K1" s="85"/>
      <c r="L1" s="85"/>
      <c r="M1" s="85"/>
      <c r="N1" s="42"/>
      <c r="O1" s="42"/>
    </row>
    <row r="2" spans="1:15" ht="15" customHeight="1" x14ac:dyDescent="0.3">
      <c r="A2" s="193"/>
      <c r="B2" s="194"/>
      <c r="C2" s="194"/>
      <c r="D2" s="194"/>
      <c r="E2" s="195"/>
      <c r="G2" s="85"/>
      <c r="H2" s="85"/>
      <c r="I2" s="85"/>
      <c r="J2" s="85"/>
      <c r="K2" s="85"/>
      <c r="L2" s="85"/>
      <c r="M2" s="85"/>
      <c r="N2" s="42"/>
      <c r="O2" s="42"/>
    </row>
    <row r="3" spans="1:15" ht="15" customHeight="1" x14ac:dyDescent="0.3">
      <c r="A3" s="193"/>
      <c r="B3" s="194"/>
      <c r="C3" s="194"/>
      <c r="D3" s="194"/>
      <c r="E3" s="195"/>
      <c r="G3" s="85"/>
      <c r="H3" s="85"/>
      <c r="I3" s="85"/>
      <c r="J3" s="85"/>
      <c r="K3" s="85"/>
      <c r="L3" s="85"/>
      <c r="M3" s="85"/>
      <c r="N3" s="42"/>
      <c r="O3" s="42"/>
    </row>
    <row r="4" spans="1:15" ht="15.75" customHeight="1" x14ac:dyDescent="0.3">
      <c r="A4" s="193"/>
      <c r="B4" s="194"/>
      <c r="C4" s="194"/>
      <c r="D4" s="194"/>
      <c r="E4" s="195"/>
      <c r="G4" s="85"/>
      <c r="H4" s="85"/>
      <c r="I4" s="85"/>
      <c r="J4" s="85"/>
      <c r="K4" s="85"/>
      <c r="L4" s="85"/>
      <c r="M4" s="85"/>
      <c r="N4" s="42"/>
      <c r="O4" s="42"/>
    </row>
    <row r="5" spans="1:15" ht="15" thickBot="1" x14ac:dyDescent="0.35">
      <c r="A5" s="196"/>
      <c r="B5" s="197"/>
      <c r="C5" s="197"/>
      <c r="D5" s="197"/>
      <c r="E5" s="198"/>
      <c r="F5" s="11"/>
      <c r="G5" s="85"/>
      <c r="H5" s="85"/>
      <c r="I5" s="85"/>
      <c r="J5" s="85"/>
      <c r="K5" s="85"/>
      <c r="L5" s="85"/>
      <c r="M5" s="85"/>
      <c r="N5" s="42"/>
      <c r="O5" s="42"/>
    </row>
    <row r="6" spans="1:15" x14ac:dyDescent="0.3">
      <c r="F6" s="11"/>
      <c r="G6" s="85"/>
      <c r="H6" s="85"/>
      <c r="I6" s="85"/>
      <c r="J6" s="85"/>
      <c r="K6" s="85"/>
      <c r="L6" s="85"/>
      <c r="M6" s="85"/>
      <c r="N6" s="42"/>
      <c r="O6" s="42"/>
    </row>
    <row r="7" spans="1:15" x14ac:dyDescent="0.3">
      <c r="F7" s="40"/>
      <c r="G7" s="85"/>
      <c r="H7" s="85"/>
      <c r="I7" s="85"/>
      <c r="J7" s="85"/>
      <c r="K7" s="85"/>
      <c r="L7" s="85"/>
      <c r="M7" s="85"/>
      <c r="N7" s="42"/>
      <c r="O7" s="42"/>
    </row>
    <row r="8" spans="1:15" ht="15" thickBot="1" x14ac:dyDescent="0.35">
      <c r="F8" s="40"/>
      <c r="G8" s="85"/>
      <c r="H8" s="85"/>
      <c r="I8" s="85"/>
      <c r="J8" s="85"/>
      <c r="K8" s="85"/>
      <c r="L8" s="85"/>
      <c r="M8" s="85"/>
      <c r="N8" s="42"/>
      <c r="O8" s="42"/>
    </row>
    <row r="9" spans="1:15" ht="43.95" customHeight="1" thickBot="1" x14ac:dyDescent="0.35">
      <c r="A9" s="12" t="s">
        <v>19</v>
      </c>
      <c r="B9" s="13" t="s">
        <v>30</v>
      </c>
      <c r="C9" s="14" t="s">
        <v>20</v>
      </c>
      <c r="D9" s="13" t="s">
        <v>28</v>
      </c>
      <c r="E9" s="15" t="s">
        <v>29</v>
      </c>
      <c r="G9" s="85"/>
      <c r="H9" s="85"/>
      <c r="I9" s="85"/>
      <c r="J9" s="85"/>
      <c r="K9" s="85"/>
      <c r="L9" s="85"/>
      <c r="M9" s="85"/>
      <c r="N9" s="42"/>
      <c r="O9" s="42"/>
    </row>
    <row r="10" spans="1:15" ht="31.95" customHeight="1" thickBot="1" x14ac:dyDescent="0.7">
      <c r="A10" s="88" t="s">
        <v>31</v>
      </c>
      <c r="B10" s="89"/>
      <c r="C10" s="89"/>
      <c r="D10" s="89"/>
      <c r="E10" s="90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37.200000000000003" customHeight="1" x14ac:dyDescent="0.3">
      <c r="A11" s="52">
        <v>1</v>
      </c>
      <c r="B11" s="92" t="s">
        <v>100</v>
      </c>
      <c r="C11" s="93"/>
      <c r="D11" s="18" t="str">
        <f>IF(C11="","",IF(OR(AND(COUNTIF('SHEET-3'!$L$2:$L$101,"YES")&gt;0,COUNTIF('SHEET-3'!$L$2:$L$101,"NO")&gt;0),C11&lt;&gt;COUNTIF('SHEET-3'!$P$2:$P$101,"Single Family homes with Lead service line")),"NO","YES"))</f>
        <v/>
      </c>
      <c r="E11" s="19" t="str">
        <f>IF(D11="","",IF(D11="YES","NONE",IF(C11&gt;COUNTIF('SHEET-3'!$P$2:$P$101,"Single family homes with lead service line"),CONCATENATE(('SHEET-4'!C11-COUNTIF('SHEET-3'!$P$2:$P$101,"Single family homes with lead service line"))," more of these site types need to be added to SHEET-3"),IF(C11&lt;COUNTIF('SHEET-3'!$P$2:$P$101,"Single family homes with lead service line"),CONCATENATE("The number of sites entered here must equate to ",(COUNTIF('SHEET-3'!$P$2:$P$101,"Single family homes with lead service line"))),"ALL sites must not have POU/POE installed"))))</f>
        <v/>
      </c>
      <c r="G11" s="45"/>
      <c r="H11" s="45"/>
      <c r="I11" s="45"/>
      <c r="J11" s="45"/>
      <c r="K11" s="46"/>
      <c r="L11" s="42"/>
      <c r="M11" s="42"/>
      <c r="N11" s="42"/>
      <c r="O11" s="42"/>
    </row>
    <row r="12" spans="1:15" ht="32.4" customHeight="1" x14ac:dyDescent="0.3">
      <c r="A12" s="20">
        <v>2</v>
      </c>
      <c r="B12" s="54" t="s">
        <v>108</v>
      </c>
      <c r="C12" s="71"/>
      <c r="D12" s="22" t="str">
        <f>IF(D11="NO","NO",IF(C12="","",IF(OR(AND(COUNTIF('SHEET-3'!$L$2:$L$101,"YES")&gt;0,COUNTIF('SHEET-3'!$L$2:$L$101,"NO")&gt;0),'SHEET-4'!C12&lt;&gt;COUNTIF('SHEET-3'!$Q$2:$Q$101,"Single family homes with internal lead pluming")),"NO","YES")))</f>
        <v/>
      </c>
      <c r="E12" s="23" t="str">
        <f>IF(D12="","",IF(D12="YES","NONE",IF(D11="NO","Question 1 needs to be verified",IF(C12&gt;COUNTIF('SHEET-3'!Q2:$Q$101,"Single family homes with internal lead pluming"),CONCATENATE(('SHEET-4'!C12-COUNTIF('SHEET-3'!$Q$2:$Q$101,"Single family homes with internal lead pluming"))," more of these site types need to be added to SHEET-3"),IF(C12&lt;COUNTIF('SHEET-3'!Q2:$Q$101,"Single family homes with internal lead pluming"),CONCATENATE("The number of sites entered here must equate to ",(COUNTIF('SHEET-3'!$Q$2:$Q$101,"Single family homes with internal lead pluming"))),"ALL sites must not have POU/POE installed")))))</f>
        <v/>
      </c>
      <c r="G12" s="45"/>
      <c r="H12" s="45"/>
      <c r="I12" s="45"/>
      <c r="J12" s="45"/>
      <c r="K12" s="46"/>
      <c r="L12" s="42"/>
      <c r="M12" s="42"/>
      <c r="N12" s="42"/>
      <c r="O12" s="42"/>
    </row>
    <row r="13" spans="1:15" ht="41.4" customHeight="1" x14ac:dyDescent="0.3">
      <c r="A13" s="24">
        <v>3</v>
      </c>
      <c r="B13" s="53" t="s">
        <v>21</v>
      </c>
      <c r="C13" s="71"/>
      <c r="D13" s="1" t="str">
        <f>IF(D12="NO","NO",IF(C13="","",IF(OR(AND(COUNTIF('SHEET-3'!$L$2:$L$101,"YES")&gt;0,COUNTIF('SHEET-3'!$L$2:$L$101,"NO")&gt;0),C13&lt;&gt;COUNTIF('SHEET-3'!$R$2:$R$101,"Single family homes with lead gooseneck")),"NO","YES")))</f>
        <v/>
      </c>
      <c r="E13" s="26" t="str">
        <f>IF(D13="","",IF(D13="YES","NONE",IF(D12="NO","Question 2 needs to be verified",IF(C13&gt;COUNTIF('SHEET-3'!$R$2:$R$101,"Single family homes with lead gooseneck"),CONCATENATE(('SHEET-4'!C13-COUNTIF('SHEET-3'!$R$2:$R$101,"Single family homes with lead gooseneck"))," more of these site types need to be added to SHEET-3"),IF(C13&lt;COUNTIF('SHEET-3'!$R$2:$R$101,"Single family homes with lead gooseneck"),CONCATENATE("The number of sites entered must equate ",(COUNTIF('SHEET-3'!$R$2:$R$101,"Single family homes with lead gooseneck"))),"ALL sites must not have POU/POE installed")))))</f>
        <v/>
      </c>
      <c r="G13" s="47"/>
      <c r="H13" s="47"/>
      <c r="I13" s="47"/>
      <c r="J13" s="47"/>
      <c r="K13" s="47"/>
      <c r="L13" s="42"/>
      <c r="M13" s="42"/>
      <c r="N13" s="42"/>
      <c r="O13" s="42"/>
    </row>
    <row r="14" spans="1:15" ht="28.95" customHeight="1" thickBot="1" x14ac:dyDescent="0.35">
      <c r="A14" s="49">
        <v>4</v>
      </c>
      <c r="B14" s="55" t="s">
        <v>112</v>
      </c>
      <c r="C14" s="72"/>
      <c r="D14" s="50" t="str">
        <f>IF(D13="NO","NO",IF(C14="","",IF(OR(AND(COUNTIF('SHEET-3'!$L$2:$L$101,"YES")&gt;0,COUNTIF('SHEET-3'!$L$2:$L$101,"NO")&gt;0),C14&gt;COUNTIF('SHEET-3'!$S$2:$S$101,"Single family homes with installed between 1983 to June 1st 1985 with copper plumbing with lead solder")),"NO","YES")))</f>
        <v/>
      </c>
      <c r="E14" s="51" t="str">
        <f>IF(D14="","",IF(D14="YES","NONE",IF(D13="NO","Question 3 needs to be verified",IF(C14&gt;COUNTIF('SHEET-3'!$S$2:$S$101,"Single family homes with installed between 1983 to June 1st 1985 with copper plumbing with lead solder"),CONCATENATE(('SHEET-4'!C14-COUNTIF('SHEET-3'!$S$2:$S$101,"Single family homes with installed between 1983 to June 1st 1985 with copper plumbing with lead solder"))," more of these site types need to be added to the plan list"),IF(C14&lt;COUNTIF('SHEET-3'!$S$2:$S$101,"Single family homes with installed between 1983 to June 1st 1985 with copper plumbing with lead solder"),CONCATENATE("The number of sites entered here must equate to ",(COUNTIF('SHEET-3'!$S$2:$S$101,"Single family homes with installed between 1983 to June 1st 1985 with copper plumbing with lead solder"))),"ALL sites must not have POU/POE installed")))))</f>
        <v/>
      </c>
      <c r="G14" s="47"/>
      <c r="H14" s="47"/>
      <c r="I14" s="47"/>
      <c r="J14" s="47"/>
      <c r="K14" s="47"/>
      <c r="L14" s="42"/>
      <c r="M14" s="42"/>
      <c r="N14" s="42"/>
      <c r="O14" s="42"/>
    </row>
    <row r="15" spans="1:15" ht="33" customHeight="1" thickBot="1" x14ac:dyDescent="0.7">
      <c r="A15" s="88" t="s">
        <v>32</v>
      </c>
      <c r="B15" s="89"/>
      <c r="C15" s="89"/>
      <c r="D15" s="89"/>
      <c r="E15" s="90"/>
      <c r="G15" s="48"/>
      <c r="H15" s="48"/>
      <c r="I15" s="48"/>
      <c r="J15" s="48"/>
      <c r="K15" s="46"/>
      <c r="L15" s="42"/>
      <c r="M15" s="42"/>
      <c r="N15" s="42"/>
      <c r="O15" s="42"/>
    </row>
    <row r="16" spans="1:15" ht="32.4" customHeight="1" x14ac:dyDescent="0.3">
      <c r="A16" s="52">
        <v>5</v>
      </c>
      <c r="B16" s="17" t="s">
        <v>82</v>
      </c>
      <c r="C16" s="73"/>
      <c r="D16" s="56" t="str">
        <f>IF(D14="NO","NO",IF(C16="","",IF(OR(AND(COUNTIF('SHEET-3'!$L$2:$L$101,"YES")&gt;0,COUNTIF('SHEET-3'!$L$2:$L$101,"NO")&gt;0),C16&lt;&gt;COUNTIF('SHEET-3'!$T$2:$T$101,"Multifamily homes or other building with lead service line")),"NO","YES")))</f>
        <v/>
      </c>
      <c r="E16" s="19" t="str">
        <f>IF(D16="","",IF(D16="YES","NONE",IF(D14="NO","Question 4 needs to be verified",IF(C16&gt;COUNTIF('SHEET-3'!$T$2:$T$101,"Multifamily homes or other building with Lead service line"),CONCATENATE(('SHEET-4'!C16-COUNTIF('SHEET-3'!$T$2:$T$101,"Multifamily homes or other building with Lead service line"))," more of these site types need to be added to SHEET-3"),IF(C16&lt;COUNTIF('SHEET-3'!$T$2:$T$101,"Multifamily homes or other building with Lead service line"),CONCATENATE("The number of sites must equate to ",(COUNTIF('SHEET-3'!$T$2:$T$101,"Multifamily homes or other building with Lead service line"))),"ALL sites must not have POU/POE installed")))))</f>
        <v/>
      </c>
      <c r="G16" s="48"/>
      <c r="H16" s="48"/>
      <c r="I16" s="48"/>
      <c r="J16" s="48"/>
      <c r="K16" s="46"/>
      <c r="L16" s="42"/>
      <c r="M16" s="42"/>
      <c r="N16" s="42"/>
      <c r="O16" s="42"/>
    </row>
    <row r="17" spans="1:15" ht="41.4" customHeight="1" x14ac:dyDescent="0.3">
      <c r="A17" s="59">
        <v>6</v>
      </c>
      <c r="B17" s="21" t="s">
        <v>111</v>
      </c>
      <c r="C17" s="74"/>
      <c r="D17" s="57" t="str">
        <f>IF(D16="NO","NO",IF(C17="","",IF(OR(AND(COUNTIF('SHEET-3'!$L$2:$L$101,"YES")&gt;0,COUNTIF('SHEET-3'!$L$2:$L$101,"NO")&gt;0),C17&lt;&gt;COUNTIF('SHEET-3'!$U$2:$U$101,"Multifamily homes or other building with internal lead pluming")),"NO","YES")))</f>
        <v/>
      </c>
      <c r="E17" s="23" t="str">
        <f>IF(D17="","",IF(D17="YES","NONE",IF(D16="NO","Question 5 needs to be verified",IF(C17&gt;COUNTIF('SHEET-3'!$U$2:$U$101,"Multifamily homes or other building with internal lead pluming"),CONCATENATE(('SHEET-4'!C17-COUNTIF('SHEET-3'!$U$2:$U$101,"Multifamily homes or other building with internal lead pluming"))," more of these site types need to be added to SHEET-3"),IF(C17&lt;COUNTIF('SHEET-3'!$U$2:$U$101,"Multifamily homes or other building with internal lead pluming"),CONCATENATE("The number of sites entered must equate to ",(COUNTIF('SHEET-3'!$U$2:$U$101,"Multifamily homes or other building with internal lead pluming"))),"ALL sites must not have POU/POE installed")))))</f>
        <v/>
      </c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34.200000000000003" customHeight="1" x14ac:dyDescent="0.3">
      <c r="A18" s="60">
        <v>7</v>
      </c>
      <c r="B18" s="25" t="s">
        <v>22</v>
      </c>
      <c r="C18" s="74"/>
      <c r="D18" s="58" t="str">
        <f>IF(D17="NO","NO",IF(C18="","",IF(C18="","",IF(OR(AND(COUNTIF('SHEET-3'!$L$2:$L$101,"YES")&gt;0,COUNTIF('SHEET-3'!$L$2:$L$101,"NO")&gt;0),C18&lt;&gt;COUNTIF('SHEET-3'!$V$2:$V$101,"Multifamily homes or other building with lead gooseneck")),"NO","YES"))))</f>
        <v/>
      </c>
      <c r="E18" s="26" t="str">
        <f>IF(D18="","",IF(D18="YES","NONE",IF(D17="NO","Question 6 needs to be verified",IF(C18&gt;COUNTIF('SHEET-3'!$V$2:$V$101,"Multifamily homes or other building with lead gooseneck"),CONCATENATE(('SHEET-4'!C18-COUNTIF('SHEET-3'!$V$2:$V$101,"Multifamily homes or other building with lead gooseneck"))," more of these site types need to be added to SHEET-3"),IF(C18&lt;COUNTIF('SHEET-3'!$V$2:$V$101,"Multifamily homes or other building with lead gooseneck"),CONCATENATE("The number of sites entered here must equate to ",(COUNTIF('SHEET-3'!$V$2:$V$101,"Multifamily homes or other building with lead gooseneck"))),"ALL sites must not have POU/POE installed")))))</f>
        <v/>
      </c>
      <c r="G18" s="44"/>
      <c r="H18" s="44"/>
      <c r="I18" s="44"/>
      <c r="J18" s="44"/>
      <c r="K18" s="44"/>
      <c r="L18" s="42"/>
      <c r="M18" s="42"/>
      <c r="N18" s="42"/>
      <c r="O18" s="42"/>
    </row>
    <row r="19" spans="1:15" ht="40.950000000000003" customHeight="1" thickBot="1" x14ac:dyDescent="0.35">
      <c r="A19" s="62">
        <v>8</v>
      </c>
      <c r="B19" s="28" t="s">
        <v>109</v>
      </c>
      <c r="C19" s="75"/>
      <c r="D19" s="63" t="str">
        <f>IF(D18="NO","NO",IF(C19="","",IF(OR(AND(COUNTIF('SHEET-3'!$L$2:$L$101,"YES")&gt;0,COUNTIF('SHEET-3'!$L$2:$L$101,"NO")&gt;0),C19&lt;&gt;COUNTIF('SHEET-3'!$W$2:$W$101,"Multifamily homes or other building with installed between 1983 to June 1st 1985 with copper plumbing with lead solder")),"NO","YES")))</f>
        <v/>
      </c>
      <c r="E19" s="30" t="str">
        <f>IF(D19="","",IF(D19="YES","NONE",IF(D18="NO","Question 7 needs to be verified",IF(C19&gt;COUNTIF('SHEET-3'!$W$2:$W$101,"Multifamily homes or other building with installed between 1983 to June 1st 1985 with copper plumbing with lead solder"),CONCATENATE(('SHEET-4'!C19-COUNTIF('SHEET-3'!$W$2:$W$101,"Multifamily homes or other building with installed between 1983 to June 1st 1985 with copper plumbing with lead solder"))," more of these site types need to be added to SHEET-3"),IF(C19&lt;COUNTIF('SHEET-3'!$W$2:$W$101,"Multifamily homes or other building with installed between 1983 to June 1st 1985 with copper plumbing with lead solder"),CONCATENATE("The number of sites entered here must equate to ",(COUNTIF('SHEET-3'!$W$2:$W$101,"Multifamily homes or other building with installed between 1983 to June 1st 1985 with copper plumbing with lead solder"))),"ALL sites must not have POU/POE installed")))))</f>
        <v/>
      </c>
      <c r="G19" s="43"/>
      <c r="H19" s="44"/>
      <c r="I19" s="44"/>
      <c r="J19" s="44"/>
      <c r="K19" s="44"/>
      <c r="L19" s="42"/>
      <c r="M19" s="42"/>
      <c r="N19" s="42"/>
      <c r="O19" s="42"/>
    </row>
    <row r="20" spans="1:15" ht="34.200000000000003" thickBot="1" x14ac:dyDescent="0.7">
      <c r="A20" s="88" t="s">
        <v>33</v>
      </c>
      <c r="B20" s="89"/>
      <c r="C20" s="89"/>
      <c r="D20" s="89"/>
      <c r="E20" s="90"/>
      <c r="G20" s="45"/>
      <c r="H20" s="45"/>
      <c r="I20" s="45"/>
      <c r="J20" s="45"/>
      <c r="K20" s="45"/>
      <c r="L20" s="42"/>
      <c r="M20" s="42"/>
      <c r="N20" s="42"/>
      <c r="O20" s="42"/>
    </row>
    <row r="21" spans="1:15" ht="15" thickBot="1" x14ac:dyDescent="0.35">
      <c r="A21" s="16">
        <v>9</v>
      </c>
      <c r="B21" s="61" t="s">
        <v>113</v>
      </c>
      <c r="C21" s="76"/>
      <c r="D21" s="18" t="str">
        <f>IF(D19="NO","NO",IF(C21="","",IF(OR(AND(COUNTIF('SHEET-3'!$L$2:$L$101,"YES")&gt;0,COUNTIF('SHEET-3'!$L$2:$L$101,"NO")&gt;0),C21&lt;&gt;COUNTIF('SHEET-3'!$X$2:$X$101,"Single family homes with copper plumbing with lead solder installed before Jan 1st 1983")),"NO","YES")))</f>
        <v/>
      </c>
      <c r="E21" s="19" t="str">
        <f>IF(D21="","",IF(D21="YES","NONE",IF(D19="NO","Question 8 needs to be verified",IF(C21&gt;COUNTIF('SHEET-3'!$X$2:$X$101,"Single family homes with copper plumbing with lead solder installed before Jan 1st 1983"),CONCATENATE(('SHEET-4'!C21-COUNTIF('SHEET-3'!$X$2:$X$101,"Single family homes with copper plumbing with lead solder installed before Jan 1st 1983"))," more of these site types need to be added to SHEET-3"),IF(C21&lt;COUNTIF('SHEET-3'!$X$2:$X$101,"Single family homes with copper plumbing with lead solder installed before Jan 1st 1983"),CONCATENATE("The number of sites entered here must equate to ",(COUNTIF('SHEET-3'!$X$2:$X$101,"Single family homes with copper plumbing with lead solder installed before Jan 1st 1983"))),"ALL sites must not have POU/POE installed")))))</f>
        <v/>
      </c>
      <c r="G21" s="45"/>
      <c r="H21" s="45"/>
      <c r="I21" s="45"/>
      <c r="J21" s="45"/>
      <c r="K21" s="45"/>
      <c r="L21" s="42"/>
      <c r="M21" s="42"/>
      <c r="N21" s="42"/>
      <c r="O21" s="42"/>
    </row>
    <row r="22" spans="1:15" ht="34.200000000000003" thickBot="1" x14ac:dyDescent="0.7">
      <c r="A22" s="88" t="s">
        <v>34</v>
      </c>
      <c r="B22" s="89"/>
      <c r="C22" s="89"/>
      <c r="D22" s="89"/>
      <c r="E22" s="90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29.4" thickBot="1" x14ac:dyDescent="0.35">
      <c r="A23" s="27">
        <v>10</v>
      </c>
      <c r="B23" s="28" t="s">
        <v>110</v>
      </c>
      <c r="C23" s="77"/>
      <c r="D23" s="29" t="str">
        <f>IF(D21="NO","NO",IF(C23="","",IF(OR(AND(COUNTIF('SHEET-3'!$L$2:$L$101,"YES")&gt;0,COUNTIF('SHEET-3'!$L$2:$L$101,"NO")&gt;0),C23&lt;&gt;COUNTIF('SHEET-3'!$C$2:$C$101,"Tier 4")),"NO","YES")))</f>
        <v/>
      </c>
      <c r="E23" s="30" t="str">
        <f>IF(D23="","",IF(D23="YES","NONE",IF(D21="NO","Question 9 needs to be verified",IF(C23&gt;COUNTIF('SHEET-3'!$C$2:$C$101,"Tier 4"),CONCATENATE(('SHEET-4'!C23-COUNTIF('SHEET-3'!$C$2:$C$101,"Tier 4"))," more of these site types need to be added to SHEET-3"),IF(C23&lt;COUNTIF('SHEET-3'!$C$2:$C$101,"Tier 4"),CONCATENATE("The number of sites entered here must equate to ",(COUNTIF('SHEET-3'!$C$2:$C$101,"Tier 4"))))))))</f>
        <v/>
      </c>
    </row>
  </sheetData>
  <sheetProtection algorithmName="SHA-512" hashValue="cqnUgxXF8SKysceDUEDbbgGa+G6QazjuJLJ1snNxPKEPU/it+arM/1ekyUZ3SW/pcvmbHB6V9/gVA2yiQpQyXw==" saltValue="ZrRtNH9EUdsPHnCFkLKtHw==" spinCount="100000" sheet="1" selectLockedCells="1"/>
  <mergeCells count="1">
    <mergeCell ref="A1:E5"/>
  </mergeCells>
  <conditionalFormatting sqref="D11:D14 D16:D19 D21 D23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whole" allowBlank="1" showInputMessage="1" showErrorMessage="1" sqref="C11:C14 C16:C19 C23 C21" xr:uid="{42090A56-05B4-4AD9-A188-F6F880592A0B}">
      <formula1>0</formula1>
      <formula2>100</formula2>
    </dataValidation>
  </dataValidations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SHEET-1</vt:lpstr>
      <vt:lpstr>SHEET-2</vt:lpstr>
      <vt:lpstr>EXTRA-1</vt:lpstr>
      <vt:lpstr>SHEET-3</vt:lpstr>
      <vt:lpstr>SHEET-4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Bastawisy, Tareq (He/Him/His) (MDH)</dc:creator>
  <cp:lastModifiedBy>Peterson, Susan (MDH)</cp:lastModifiedBy>
  <dcterms:created xsi:type="dcterms:W3CDTF">2023-10-10T14:11:09Z</dcterms:created>
  <dcterms:modified xsi:type="dcterms:W3CDTF">2024-04-25T19:43:16Z</dcterms:modified>
</cp:coreProperties>
</file>