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docs\2024\Supplemental\"/>
    </mc:Choice>
  </mc:AlternateContent>
  <xr:revisionPtr revIDLastSave="0" documentId="13_ncr:1_{6A1757E8-DE1E-43BA-AFD2-92F8A9084C74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Exhibit" sheetId="1" r:id="rId1"/>
    <sheet name="Instruction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D17" i="1" l="1"/>
  <c r="D16" i="1"/>
  <c r="D15" i="1"/>
  <c r="D13" i="1"/>
  <c r="D12" i="1"/>
  <c r="F12" i="1"/>
  <c r="H12" i="1" l="1"/>
  <c r="E45" i="1" l="1"/>
  <c r="C45" i="1" s="1"/>
  <c r="E43" i="1"/>
  <c r="C43" i="1" s="1"/>
  <c r="L41" i="1"/>
  <c r="L40" i="1"/>
  <c r="L39" i="1"/>
  <c r="L38" i="1"/>
  <c r="L37" i="1"/>
  <c r="L36" i="1"/>
  <c r="L35" i="1"/>
  <c r="L30" i="1"/>
  <c r="L18" i="1"/>
  <c r="L42" i="1"/>
  <c r="L49" i="1"/>
  <c r="E14" i="1"/>
  <c r="E38" i="1" s="1"/>
  <c r="F37" i="1"/>
  <c r="E12" i="1"/>
  <c r="C12" i="1" s="1"/>
  <c r="E24" i="1"/>
  <c r="E11" i="1"/>
  <c r="F41" i="1"/>
  <c r="E16" i="1"/>
  <c r="C16" i="1" s="1"/>
  <c r="E28" i="1"/>
  <c r="D40" i="1"/>
  <c r="F39" i="1"/>
  <c r="E48" i="1"/>
  <c r="C48" i="1"/>
  <c r="E47" i="1"/>
  <c r="C47" i="1"/>
  <c r="E46" i="1"/>
  <c r="C46" i="1" s="1"/>
  <c r="E44" i="1"/>
  <c r="C44" i="1" s="1"/>
  <c r="E29" i="1"/>
  <c r="C29" i="1"/>
  <c r="C28" i="1"/>
  <c r="E27" i="1"/>
  <c r="C27" i="1"/>
  <c r="E26" i="1"/>
  <c r="C26" i="1"/>
  <c r="E25" i="1"/>
  <c r="C25" i="1"/>
  <c r="C24" i="1"/>
  <c r="E23" i="1"/>
  <c r="C23" i="1"/>
  <c r="E17" i="1"/>
  <c r="E41" i="1" s="1"/>
  <c r="C41" i="1" s="1"/>
  <c r="E15" i="1"/>
  <c r="E39" i="1" s="1"/>
  <c r="Q41" i="1"/>
  <c r="P41" i="1"/>
  <c r="O41" i="1"/>
  <c r="N41" i="1"/>
  <c r="M41" i="1"/>
  <c r="K41" i="1"/>
  <c r="J41" i="1"/>
  <c r="I41" i="1"/>
  <c r="H41" i="1"/>
  <c r="G41" i="1"/>
  <c r="D41" i="1"/>
  <c r="Q40" i="1"/>
  <c r="P40" i="1"/>
  <c r="O40" i="1"/>
  <c r="N40" i="1"/>
  <c r="M40" i="1"/>
  <c r="K40" i="1"/>
  <c r="J40" i="1"/>
  <c r="I40" i="1"/>
  <c r="H40" i="1"/>
  <c r="G40" i="1"/>
  <c r="F40" i="1"/>
  <c r="Q39" i="1"/>
  <c r="P39" i="1"/>
  <c r="O39" i="1"/>
  <c r="N39" i="1"/>
  <c r="M39" i="1"/>
  <c r="K39" i="1"/>
  <c r="J39" i="1"/>
  <c r="I39" i="1"/>
  <c r="H39" i="1"/>
  <c r="G39" i="1"/>
  <c r="D39" i="1"/>
  <c r="Q38" i="1"/>
  <c r="P38" i="1"/>
  <c r="O38" i="1"/>
  <c r="N38" i="1"/>
  <c r="M38" i="1"/>
  <c r="K38" i="1"/>
  <c r="J38" i="1"/>
  <c r="I38" i="1"/>
  <c r="H38" i="1"/>
  <c r="G38" i="1"/>
  <c r="D38" i="1"/>
  <c r="Q37" i="1"/>
  <c r="P37" i="1"/>
  <c r="O37" i="1"/>
  <c r="N37" i="1"/>
  <c r="M37" i="1"/>
  <c r="K37" i="1"/>
  <c r="J37" i="1"/>
  <c r="I37" i="1"/>
  <c r="H37" i="1"/>
  <c r="G37" i="1"/>
  <c r="D37" i="1"/>
  <c r="Q36" i="1"/>
  <c r="P36" i="1"/>
  <c r="O36" i="1"/>
  <c r="N36" i="1"/>
  <c r="M36" i="1"/>
  <c r="K36" i="1"/>
  <c r="J36" i="1"/>
  <c r="I36" i="1"/>
  <c r="H36" i="1"/>
  <c r="G36" i="1"/>
  <c r="D36" i="1"/>
  <c r="Q35" i="1"/>
  <c r="P35" i="1"/>
  <c r="O35" i="1"/>
  <c r="N35" i="1"/>
  <c r="M35" i="1"/>
  <c r="K35" i="1"/>
  <c r="J35" i="1"/>
  <c r="I35" i="1"/>
  <c r="H35" i="1"/>
  <c r="G35" i="1"/>
  <c r="Q30" i="1"/>
  <c r="P30" i="1"/>
  <c r="O30" i="1"/>
  <c r="N30" i="1"/>
  <c r="M30" i="1"/>
  <c r="K30" i="1"/>
  <c r="J30" i="1"/>
  <c r="I30" i="1"/>
  <c r="H30" i="1"/>
  <c r="G30" i="1"/>
  <c r="F30" i="1"/>
  <c r="D30" i="1"/>
  <c r="Q18" i="1"/>
  <c r="P18" i="1"/>
  <c r="O18" i="1"/>
  <c r="N18" i="1"/>
  <c r="M18" i="1"/>
  <c r="K18" i="1"/>
  <c r="J18" i="1"/>
  <c r="I18" i="1"/>
  <c r="H18" i="1"/>
  <c r="G18" i="1"/>
  <c r="F38" i="1"/>
  <c r="E13" i="1"/>
  <c r="C13" i="1" s="1"/>
  <c r="F36" i="1"/>
  <c r="F35" i="1"/>
  <c r="F18" i="1"/>
  <c r="O42" i="1"/>
  <c r="O49" i="1"/>
  <c r="J42" i="1"/>
  <c r="J49" i="1"/>
  <c r="I42" i="1"/>
  <c r="I49" i="1"/>
  <c r="N42" i="1"/>
  <c r="N49" i="1"/>
  <c r="M42" i="1"/>
  <c r="M49" i="1"/>
  <c r="P42" i="1"/>
  <c r="P49" i="1"/>
  <c r="G42" i="1"/>
  <c r="G49" i="1"/>
  <c r="K42" i="1"/>
  <c r="K49" i="1"/>
  <c r="C30" i="1"/>
  <c r="E30" i="1"/>
  <c r="D11" i="1" l="1"/>
  <c r="C39" i="1"/>
  <c r="C38" i="1"/>
  <c r="F42" i="1"/>
  <c r="F49" i="1" s="1"/>
  <c r="C17" i="1"/>
  <c r="C15" i="1"/>
  <c r="Q42" i="1"/>
  <c r="Q49" i="1" s="1"/>
  <c r="C14" i="1"/>
  <c r="E37" i="1"/>
  <c r="C37" i="1" s="1"/>
  <c r="E36" i="1"/>
  <c r="C36" i="1" s="1"/>
  <c r="E40" i="1"/>
  <c r="C40" i="1" s="1"/>
  <c r="H42" i="1"/>
  <c r="H49" i="1" s="1"/>
  <c r="E35" i="1"/>
  <c r="E18" i="1"/>
  <c r="D35" i="1" l="1"/>
  <c r="D42" i="1" s="1"/>
  <c r="D49" i="1" s="1"/>
  <c r="D18" i="1"/>
  <c r="C11" i="1"/>
  <c r="C18" i="1"/>
  <c r="C35" i="1"/>
  <c r="C42" i="1" s="1"/>
  <c r="C49" i="1" s="1"/>
  <c r="E42" i="1"/>
  <c r="E49" i="1" s="1"/>
</calcChain>
</file>

<file path=xl/sharedStrings.xml><?xml version="1.0" encoding="utf-8"?>
<sst xmlns="http://schemas.openxmlformats.org/spreadsheetml/2006/main" count="132" uniqueCount="56">
  <si>
    <t>Non MN products</t>
  </si>
  <si>
    <t>Total MN products</t>
  </si>
  <si>
    <t>MSHO</t>
  </si>
  <si>
    <t>PMAP</t>
  </si>
  <si>
    <t>Dental</t>
  </si>
  <si>
    <t>Sales expenses</t>
  </si>
  <si>
    <t>General business/office expense</t>
  </si>
  <si>
    <t>Consulting and professional fees</t>
  </si>
  <si>
    <t>Other expenses</t>
  </si>
  <si>
    <t>Commercial</t>
  </si>
  <si>
    <t>Total</t>
  </si>
  <si>
    <t>Line</t>
  </si>
  <si>
    <t>Total Indirect Expenses</t>
  </si>
  <si>
    <t>Total Direct Expenses</t>
  </si>
  <si>
    <t>Minnesota Supplement Report #1A</t>
  </si>
  <si>
    <t>Public Information, Minnesota Statutes § 62D.08</t>
  </si>
  <si>
    <t>Direct Non-Claim Expenses</t>
  </si>
  <si>
    <t>Reallocated Indirect Non-Claim Expenses</t>
  </si>
  <si>
    <t>Direct plus Indirect Non-Claim Expenses</t>
  </si>
  <si>
    <t>Total Non-Claim Expenses = Sum of Lines 17 to 23</t>
  </si>
  <si>
    <t>Revenues (Supp Report #1, Line 8)</t>
  </si>
  <si>
    <t>Incurred Claims (Supp Report #1, Line 18  + Line 22)</t>
  </si>
  <si>
    <t>Federal and Foreign Income Taxes Incurred</t>
  </si>
  <si>
    <t>Aggregate Write Ins for Other Income or (Expenses)</t>
  </si>
  <si>
    <t>Net Investment Gain/(Loss) (Allocated)</t>
  </si>
  <si>
    <t>REALLOCATION OF EXPENSES AND INVESTMENT INCOME</t>
  </si>
  <si>
    <t>Claims Adjustment Expenses</t>
  </si>
  <si>
    <t>Net Income = Lines 26+28+29-24-25-27-30</t>
  </si>
  <si>
    <t>Indirect expenses must be allocated by dollars of premium income, or premium-equivalent for ASO business.</t>
  </si>
  <si>
    <t>Investment gain must be allocated by the prior five years of net income.</t>
  </si>
  <si>
    <t xml:space="preserve">DRAFT </t>
  </si>
  <si>
    <t>Sales expenses:  commissions, marketing and advertising; cost of sales-related materials, postage, telephone and printing materials</t>
  </si>
  <si>
    <t>General business and office type expenses:  rent; non-sales related postage, express and telephone; non-sales related printing and office supplies; taxes (excluding state premium taxes and assessments), licenses and fees; traveling expenses; insurance, except on real estate; collection and bank service charges; group service and administration fees; real estate expenses; real estate taxes; equipment; occupancy, depreciation and amortization; cost of depreciation of ECP equipment and software</t>
  </si>
  <si>
    <t>Consulting and professional fees:  legal fees and expenses; certifications and accreditation fees; auditing, actuarial and other consulting fees; board, bureaus and association fees</t>
  </si>
  <si>
    <t>Outsourced services:  ECP; claims and other services</t>
  </si>
  <si>
    <t>Other expenses:  investment expenses not included elsewhere; aggregate write-ins for expenses; reimbursements by uninsured plans; reimbursements from fiscal intermediaries.</t>
  </si>
  <si>
    <t>State premium taxes and assessments</t>
  </si>
  <si>
    <t>Employee benefit expenses: salaries, wages and benefits</t>
  </si>
  <si>
    <t>These categorized administrative expenses should roll up into the general administrative expenses reported on line 21 on Minnesota Supplement Report #1, as well as the underwriting and investment exhibit part 3 – analysis of expenses, of the NAIC health blank. The categories are broken down as follows:</t>
  </si>
  <si>
    <t>Outsourced services</t>
  </si>
  <si>
    <t>Employee benefit expenses</t>
  </si>
  <si>
    <t>Group Health Plan, Inc.</t>
  </si>
  <si>
    <t>Medicare</t>
  </si>
  <si>
    <t>Advantage</t>
  </si>
  <si>
    <t>Cost</t>
  </si>
  <si>
    <t xml:space="preserve"> </t>
  </si>
  <si>
    <t>Integrated</t>
  </si>
  <si>
    <t>Supplement</t>
  </si>
  <si>
    <t>Part D</t>
  </si>
  <si>
    <t>SNBC MA</t>
  </si>
  <si>
    <t>Only</t>
  </si>
  <si>
    <t xml:space="preserve">SNBC </t>
  </si>
  <si>
    <t>MSC+</t>
  </si>
  <si>
    <t>MN Care</t>
  </si>
  <si>
    <t>For the Year Ending December 31, 2023</t>
  </si>
  <si>
    <t>Current as of 4/1/2024; for most recent version, go to https://www.health.state.mn.us/facilities/insurance/managedcare/reports/financial.html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</si>
</sst>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5" fillId="0" borderId="0" xfId="0" applyFont="1"/>
    <xf numFmtId="164" fontId="5" fillId="0" borderId="0" xfId="0" applyNumberFormat="1" applyFont="1"/>
    <xf numFmtId="0" fontId="2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/>
    <xf numFmtId="0" fontId="9" fillId="0" borderId="0" xfId="0" applyFont="1" applyAlignment="1">
      <alignment wrapText="1"/>
    </xf>
    <xf numFmtId="0" fontId="2" fillId="0" borderId="7" xfId="0" applyFont="1" applyBorder="1" applyAlignment="1">
      <alignment vertical="top" wrapText="1"/>
    </xf>
    <xf numFmtId="15" fontId="0" fillId="0" borderId="0" xfId="0" applyNumberFormat="1"/>
    <xf numFmtId="38" fontId="2" fillId="0" borderId="3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3" fillId="2" borderId="3" xfId="0" applyFont="1" applyFill="1" applyBorder="1" applyAlignment="1">
      <alignment horizontal="right" vertical="top" wrapText="1"/>
    </xf>
    <xf numFmtId="38" fontId="3" fillId="2" borderId="3" xfId="0" applyNumberFormat="1" applyFont="1" applyFill="1" applyBorder="1" applyAlignment="1">
      <alignment horizontal="right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38" fontId="2" fillId="0" borderId="6" xfId="0" applyNumberFormat="1" applyFont="1" applyBorder="1" applyAlignment="1">
      <alignment horizontal="right" vertical="top" wrapText="1"/>
    </xf>
    <xf numFmtId="0" fontId="0" fillId="0" borderId="10" xfId="0" applyBorder="1"/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0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S1" sqref="S1:XFD1048576"/>
    </sheetView>
  </sheetViews>
  <sheetFormatPr defaultColWidth="0" defaultRowHeight="15" zeroHeight="1" x14ac:dyDescent="0.25"/>
  <cols>
    <col min="1" max="1" width="9.140625" customWidth="1"/>
    <col min="2" max="2" width="51.5703125" customWidth="1"/>
    <col min="3" max="3" width="17.7109375" customWidth="1"/>
    <col min="4" max="4" width="12.7109375" customWidth="1"/>
    <col min="5" max="5" width="14.7109375" customWidth="1"/>
    <col min="6" max="6" width="14.42578125" bestFit="1" customWidth="1"/>
    <col min="7" max="18" width="12.7109375" customWidth="1"/>
    <col min="19" max="21" width="12.7109375" hidden="1"/>
    <col min="22" max="16384" width="9.140625" hidden="1"/>
  </cols>
  <sheetData>
    <row r="1" spans="1:18" ht="15.75" x14ac:dyDescent="0.25">
      <c r="G1" s="19" t="s">
        <v>41</v>
      </c>
    </row>
    <row r="2" spans="1:18" ht="23.25" x14ac:dyDescent="0.35">
      <c r="B2" s="16"/>
      <c r="C2" s="15"/>
      <c r="G2" s="8" t="s">
        <v>14</v>
      </c>
    </row>
    <row r="3" spans="1:18" ht="15.75" x14ac:dyDescent="0.25">
      <c r="C3" s="28"/>
      <c r="G3" s="8" t="s">
        <v>25</v>
      </c>
    </row>
    <row r="4" spans="1:18" ht="15.75" x14ac:dyDescent="0.25">
      <c r="G4" s="8" t="s">
        <v>54</v>
      </c>
    </row>
    <row r="5" spans="1:18" ht="15.75" x14ac:dyDescent="0.25">
      <c r="G5" s="9" t="s">
        <v>15</v>
      </c>
    </row>
    <row r="6" spans="1:18" ht="15.75" x14ac:dyDescent="0.25">
      <c r="E6" s="7"/>
    </row>
    <row r="7" spans="1:18" ht="15.75" x14ac:dyDescent="0.25">
      <c r="E7" s="7"/>
    </row>
    <row r="8" spans="1:18" ht="15.75" x14ac:dyDescent="0.25">
      <c r="A8" s="4"/>
      <c r="B8" s="4"/>
      <c r="C8" s="11">
        <v>1</v>
      </c>
      <c r="D8" s="11">
        <v>2</v>
      </c>
      <c r="E8" s="11">
        <v>3</v>
      </c>
      <c r="F8" s="11">
        <v>4</v>
      </c>
      <c r="G8" s="11">
        <v>5</v>
      </c>
      <c r="H8" s="11">
        <v>6</v>
      </c>
      <c r="I8" s="11">
        <v>7</v>
      </c>
      <c r="J8" s="11">
        <v>8</v>
      </c>
      <c r="K8" s="11">
        <v>9</v>
      </c>
      <c r="L8" s="11">
        <v>10</v>
      </c>
      <c r="M8" s="11">
        <v>11</v>
      </c>
      <c r="N8" s="11">
        <v>12</v>
      </c>
      <c r="O8" s="11">
        <v>13</v>
      </c>
      <c r="P8" s="37">
        <v>14</v>
      </c>
      <c r="Q8" s="11">
        <v>15</v>
      </c>
    </row>
    <row r="9" spans="1:18" ht="17.100000000000001" customHeight="1" x14ac:dyDescent="0.25">
      <c r="C9" s="36"/>
      <c r="D9" s="36"/>
      <c r="E9" s="36"/>
      <c r="F9" s="36"/>
      <c r="G9" s="37" t="s">
        <v>42</v>
      </c>
      <c r="H9" s="37" t="s">
        <v>42</v>
      </c>
      <c r="I9" s="37" t="s">
        <v>42</v>
      </c>
      <c r="J9" s="38" t="s">
        <v>42</v>
      </c>
      <c r="K9" s="37" t="s">
        <v>45</v>
      </c>
      <c r="L9" s="37" t="s">
        <v>49</v>
      </c>
      <c r="M9" s="37" t="s">
        <v>51</v>
      </c>
      <c r="N9" s="37" t="s">
        <v>45</v>
      </c>
      <c r="O9" s="38" t="s">
        <v>45</v>
      </c>
      <c r="P9" s="37" t="s">
        <v>45</v>
      </c>
      <c r="Q9" s="33" t="s">
        <v>45</v>
      </c>
      <c r="R9" s="1"/>
    </row>
    <row r="10" spans="1:18" ht="17.100000000000001" customHeight="1" x14ac:dyDescent="0.25">
      <c r="A10" s="11" t="s">
        <v>11</v>
      </c>
      <c r="B10" s="14" t="s">
        <v>16</v>
      </c>
      <c r="C10" s="18" t="s">
        <v>10</v>
      </c>
      <c r="D10" s="18" t="s">
        <v>0</v>
      </c>
      <c r="E10" s="18" t="s">
        <v>1</v>
      </c>
      <c r="F10" s="18" t="s">
        <v>9</v>
      </c>
      <c r="G10" s="18" t="s">
        <v>43</v>
      </c>
      <c r="H10" s="18" t="s">
        <v>44</v>
      </c>
      <c r="I10" s="18" t="s">
        <v>47</v>
      </c>
      <c r="J10" s="34" t="s">
        <v>48</v>
      </c>
      <c r="K10" s="18" t="s">
        <v>2</v>
      </c>
      <c r="L10" s="18" t="s">
        <v>50</v>
      </c>
      <c r="M10" s="18" t="s">
        <v>46</v>
      </c>
      <c r="N10" s="18" t="s">
        <v>3</v>
      </c>
      <c r="O10" s="34" t="s">
        <v>52</v>
      </c>
      <c r="P10" s="18" t="s">
        <v>53</v>
      </c>
      <c r="Q10" s="18" t="s">
        <v>4</v>
      </c>
      <c r="R10" s="1"/>
    </row>
    <row r="11" spans="1:18" ht="17.100000000000001" customHeight="1" x14ac:dyDescent="0.25">
      <c r="A11" s="11">
        <v>1</v>
      </c>
      <c r="B11" s="12" t="s">
        <v>40</v>
      </c>
      <c r="C11" s="29">
        <f>SUM(D11:E11)</f>
        <v>23637296</v>
      </c>
      <c r="D11" s="29">
        <f>23637296-E11</f>
        <v>653569</v>
      </c>
      <c r="E11" s="29">
        <f t="shared" ref="E11:E17" si="0">SUM(F11:Q11)</f>
        <v>22983727</v>
      </c>
      <c r="F11" s="29">
        <f>21086361-1</f>
        <v>21086360</v>
      </c>
      <c r="G11" s="29">
        <v>0</v>
      </c>
      <c r="H11" s="29">
        <v>6776</v>
      </c>
      <c r="I11" s="29">
        <v>0</v>
      </c>
      <c r="J11" s="29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1890591</v>
      </c>
    </row>
    <row r="12" spans="1:18" ht="17.100000000000001" customHeight="1" x14ac:dyDescent="0.25">
      <c r="A12" s="11">
        <v>2</v>
      </c>
      <c r="B12" s="12" t="s">
        <v>5</v>
      </c>
      <c r="C12" s="29">
        <f t="shared" ref="C12:C17" si="1">SUM(D12:E12)</f>
        <v>1621110</v>
      </c>
      <c r="D12" s="29">
        <f>432171+1188939-E12</f>
        <v>666509</v>
      </c>
      <c r="E12" s="29">
        <f t="shared" si="0"/>
        <v>954601</v>
      </c>
      <c r="F12" s="29">
        <f>-201293+1060629</f>
        <v>859336</v>
      </c>
      <c r="G12" s="29">
        <v>0</v>
      </c>
      <c r="H12" s="29">
        <f>341-171</f>
        <v>170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95095</v>
      </c>
    </row>
    <row r="13" spans="1:18" ht="17.100000000000001" customHeight="1" x14ac:dyDescent="0.25">
      <c r="A13" s="11">
        <v>3</v>
      </c>
      <c r="B13" s="12" t="s">
        <v>6</v>
      </c>
      <c r="C13" s="29">
        <f t="shared" si="1"/>
        <v>16069757</v>
      </c>
      <c r="D13" s="29">
        <f>16069757-E13</f>
        <v>444326</v>
      </c>
      <c r="E13" s="29">
        <f t="shared" si="0"/>
        <v>15625431</v>
      </c>
      <c r="F13" s="29">
        <v>14335510</v>
      </c>
      <c r="G13" s="29">
        <v>0</v>
      </c>
      <c r="H13" s="29">
        <v>4607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1285314</v>
      </c>
    </row>
    <row r="14" spans="1:18" ht="17.100000000000001" customHeight="1" x14ac:dyDescent="0.25">
      <c r="A14" s="11">
        <v>4</v>
      </c>
      <c r="B14" s="27" t="s">
        <v>36</v>
      </c>
      <c r="C14" s="29">
        <f t="shared" si="1"/>
        <v>0</v>
      </c>
      <c r="D14" s="29">
        <v>0</v>
      </c>
      <c r="E14" s="29">
        <f t="shared" si="0"/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  <c r="Q14" s="29">
        <v>0</v>
      </c>
    </row>
    <row r="15" spans="1:18" ht="17.100000000000001" customHeight="1" x14ac:dyDescent="0.25">
      <c r="A15" s="11">
        <v>5</v>
      </c>
      <c r="B15" s="12" t="s">
        <v>7</v>
      </c>
      <c r="C15" s="29">
        <f t="shared" si="1"/>
        <v>8157012</v>
      </c>
      <c r="D15" s="29">
        <f>8157012-E15</f>
        <v>225541</v>
      </c>
      <c r="E15" s="29">
        <f t="shared" si="0"/>
        <v>7931471</v>
      </c>
      <c r="F15" s="29">
        <v>7276708</v>
      </c>
      <c r="G15" s="29">
        <v>0</v>
      </c>
      <c r="H15" s="29">
        <v>2338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652425</v>
      </c>
    </row>
    <row r="16" spans="1:18" ht="17.100000000000001" customHeight="1" x14ac:dyDescent="0.25">
      <c r="A16" s="11">
        <v>6</v>
      </c>
      <c r="B16" s="12" t="s">
        <v>39</v>
      </c>
      <c r="C16" s="29">
        <f t="shared" si="1"/>
        <v>20322904</v>
      </c>
      <c r="D16" s="29">
        <f>20322904-E16</f>
        <v>561925</v>
      </c>
      <c r="E16" s="29">
        <f t="shared" si="0"/>
        <v>19760979</v>
      </c>
      <c r="F16" s="29">
        <v>18129658</v>
      </c>
      <c r="G16" s="29">
        <v>0</v>
      </c>
      <c r="H16" s="29">
        <v>5826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1625495</v>
      </c>
    </row>
    <row r="17" spans="1:19" ht="17.100000000000001" customHeight="1" x14ac:dyDescent="0.25">
      <c r="A17" s="11">
        <v>7</v>
      </c>
      <c r="B17" s="12" t="s">
        <v>8</v>
      </c>
      <c r="C17" s="29">
        <f t="shared" si="1"/>
        <v>1014680</v>
      </c>
      <c r="D17" s="29">
        <f>1014680-E17</f>
        <v>28055</v>
      </c>
      <c r="E17" s="29">
        <f t="shared" si="0"/>
        <v>986625</v>
      </c>
      <c r="F17" s="29">
        <v>905176</v>
      </c>
      <c r="G17" s="29">
        <v>0</v>
      </c>
      <c r="H17" s="29">
        <v>291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81158</v>
      </c>
    </row>
    <row r="18" spans="1:19" s="1" customFormat="1" ht="17.100000000000001" customHeight="1" x14ac:dyDescent="0.25">
      <c r="A18" s="11">
        <v>8</v>
      </c>
      <c r="B18" s="13" t="s">
        <v>13</v>
      </c>
      <c r="C18" s="32">
        <f>SUM(C11:C17)</f>
        <v>70822759</v>
      </c>
      <c r="D18" s="32">
        <f t="shared" ref="D18:Q18" si="2">SUM(D11:D17)</f>
        <v>2579925</v>
      </c>
      <c r="E18" s="32">
        <f t="shared" si="2"/>
        <v>68242834</v>
      </c>
      <c r="F18" s="32">
        <f t="shared" si="2"/>
        <v>62592748</v>
      </c>
      <c r="G18" s="32">
        <f t="shared" si="2"/>
        <v>0</v>
      </c>
      <c r="H18" s="32">
        <f t="shared" si="2"/>
        <v>20008</v>
      </c>
      <c r="I18" s="32">
        <f t="shared" si="2"/>
        <v>0</v>
      </c>
      <c r="J18" s="32">
        <f t="shared" si="2"/>
        <v>0</v>
      </c>
      <c r="K18" s="32">
        <f t="shared" si="2"/>
        <v>0</v>
      </c>
      <c r="L18" s="32">
        <f t="shared" ref="L18" si="3">SUM(L11:L17)</f>
        <v>0</v>
      </c>
      <c r="M18" s="32">
        <f t="shared" si="2"/>
        <v>0</v>
      </c>
      <c r="N18" s="32">
        <f t="shared" si="2"/>
        <v>0</v>
      </c>
      <c r="O18" s="32">
        <f t="shared" si="2"/>
        <v>0</v>
      </c>
      <c r="P18" s="32">
        <f t="shared" si="2"/>
        <v>0</v>
      </c>
      <c r="Q18" s="32">
        <f t="shared" si="2"/>
        <v>5630078</v>
      </c>
    </row>
    <row r="19" spans="1:19" ht="17.100000000000001" customHeight="1" x14ac:dyDescent="0.25">
      <c r="A19" s="4"/>
      <c r="B19" s="3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9" ht="17.100000000000001" customHeight="1" x14ac:dyDescent="0.25">
      <c r="A20" s="4"/>
      <c r="B20" s="4"/>
      <c r="C20" s="11">
        <v>1</v>
      </c>
      <c r="D20" s="11">
        <v>2</v>
      </c>
      <c r="E20" s="11">
        <v>3</v>
      </c>
      <c r="F20" s="11">
        <v>4</v>
      </c>
      <c r="G20" s="11">
        <v>5</v>
      </c>
      <c r="H20" s="11">
        <v>6</v>
      </c>
      <c r="I20" s="11">
        <v>7</v>
      </c>
      <c r="J20" s="11">
        <v>8</v>
      </c>
      <c r="K20" s="11">
        <v>9</v>
      </c>
      <c r="L20" s="11">
        <v>10</v>
      </c>
      <c r="M20" s="11">
        <v>11</v>
      </c>
      <c r="N20" s="11">
        <v>12</v>
      </c>
      <c r="O20" s="11">
        <v>13</v>
      </c>
      <c r="P20" s="37">
        <v>14</v>
      </c>
      <c r="Q20" s="11">
        <v>15</v>
      </c>
      <c r="R20" s="1"/>
    </row>
    <row r="21" spans="1:19" ht="17.100000000000001" customHeight="1" x14ac:dyDescent="0.25">
      <c r="A21" s="4"/>
      <c r="B21" s="4"/>
      <c r="C21" s="36"/>
      <c r="D21" s="36"/>
      <c r="E21" s="36"/>
      <c r="F21" s="36"/>
      <c r="G21" s="37" t="s">
        <v>42</v>
      </c>
      <c r="H21" s="37" t="s">
        <v>42</v>
      </c>
      <c r="I21" s="37" t="s">
        <v>42</v>
      </c>
      <c r="J21" s="38" t="s">
        <v>42</v>
      </c>
      <c r="K21" s="37" t="s">
        <v>45</v>
      </c>
      <c r="L21" s="37" t="s">
        <v>49</v>
      </c>
      <c r="M21" s="37" t="s">
        <v>51</v>
      </c>
      <c r="N21" s="37" t="s">
        <v>45</v>
      </c>
      <c r="O21" s="38" t="s">
        <v>45</v>
      </c>
      <c r="P21" s="37" t="s">
        <v>45</v>
      </c>
      <c r="Q21" s="33" t="s">
        <v>45</v>
      </c>
      <c r="R21" s="1"/>
    </row>
    <row r="22" spans="1:19" ht="17.100000000000001" customHeight="1" x14ac:dyDescent="0.25">
      <c r="A22" s="11" t="s">
        <v>11</v>
      </c>
      <c r="B22" s="11" t="s">
        <v>17</v>
      </c>
      <c r="C22" s="18" t="s">
        <v>10</v>
      </c>
      <c r="D22" s="18" t="s">
        <v>0</v>
      </c>
      <c r="E22" s="18" t="s">
        <v>1</v>
      </c>
      <c r="F22" s="18" t="s">
        <v>9</v>
      </c>
      <c r="G22" s="18" t="s">
        <v>43</v>
      </c>
      <c r="H22" s="18" t="s">
        <v>44</v>
      </c>
      <c r="I22" s="18" t="s">
        <v>47</v>
      </c>
      <c r="J22" s="34" t="s">
        <v>48</v>
      </c>
      <c r="K22" s="18" t="s">
        <v>2</v>
      </c>
      <c r="L22" s="18" t="s">
        <v>50</v>
      </c>
      <c r="M22" s="18" t="s">
        <v>46</v>
      </c>
      <c r="N22" s="18" t="s">
        <v>3</v>
      </c>
      <c r="O22" s="34" t="s">
        <v>52</v>
      </c>
      <c r="P22" s="18" t="s">
        <v>53</v>
      </c>
      <c r="Q22" s="18" t="s">
        <v>4</v>
      </c>
    </row>
    <row r="23" spans="1:19" ht="17.100000000000001" customHeight="1" x14ac:dyDescent="0.25">
      <c r="A23" s="11">
        <v>9</v>
      </c>
      <c r="B23" s="12" t="s">
        <v>40</v>
      </c>
      <c r="C23" s="30">
        <f>SUM(D23:E23)</f>
        <v>0</v>
      </c>
      <c r="D23" s="30">
        <v>0</v>
      </c>
      <c r="E23" s="30">
        <f t="shared" ref="E23:E29" si="4">SUM(F23:Q23)</f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</row>
    <row r="24" spans="1:19" ht="17.100000000000001" customHeight="1" x14ac:dyDescent="0.25">
      <c r="A24" s="11">
        <v>10</v>
      </c>
      <c r="B24" s="12" t="s">
        <v>5</v>
      </c>
      <c r="C24" s="30">
        <f t="shared" ref="C24:C29" si="5">SUM(D24:E24)</f>
        <v>0</v>
      </c>
      <c r="D24" s="30">
        <v>0</v>
      </c>
      <c r="E24" s="30">
        <f t="shared" si="4"/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</row>
    <row r="25" spans="1:19" ht="17.100000000000001" customHeight="1" x14ac:dyDescent="0.25">
      <c r="A25" s="11">
        <v>11</v>
      </c>
      <c r="B25" s="12" t="s">
        <v>6</v>
      </c>
      <c r="C25" s="30">
        <f t="shared" si="5"/>
        <v>0</v>
      </c>
      <c r="D25" s="30">
        <v>0</v>
      </c>
      <c r="E25" s="30">
        <f t="shared" si="4"/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</row>
    <row r="26" spans="1:19" ht="17.100000000000001" customHeight="1" x14ac:dyDescent="0.25">
      <c r="A26" s="11">
        <v>12</v>
      </c>
      <c r="B26" s="27" t="s">
        <v>36</v>
      </c>
      <c r="C26" s="30">
        <f t="shared" si="5"/>
        <v>0</v>
      </c>
      <c r="D26" s="30">
        <v>0</v>
      </c>
      <c r="E26" s="30">
        <f t="shared" si="4"/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</row>
    <row r="27" spans="1:19" ht="17.100000000000001" customHeight="1" x14ac:dyDescent="0.25">
      <c r="A27" s="11">
        <v>13</v>
      </c>
      <c r="B27" s="12" t="s">
        <v>7</v>
      </c>
      <c r="C27" s="30">
        <f t="shared" si="5"/>
        <v>0</v>
      </c>
      <c r="D27" s="30">
        <v>0</v>
      </c>
      <c r="E27" s="30">
        <f t="shared" si="4"/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</row>
    <row r="28" spans="1:19" ht="17.100000000000001" customHeight="1" x14ac:dyDescent="0.25">
      <c r="A28" s="11">
        <v>14</v>
      </c>
      <c r="B28" s="12" t="s">
        <v>39</v>
      </c>
      <c r="C28" s="30">
        <f t="shared" si="5"/>
        <v>0</v>
      </c>
      <c r="D28" s="30">
        <v>0</v>
      </c>
      <c r="E28" s="30">
        <f t="shared" si="4"/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</row>
    <row r="29" spans="1:19" ht="17.100000000000001" customHeight="1" x14ac:dyDescent="0.25">
      <c r="A29" s="11">
        <v>15</v>
      </c>
      <c r="B29" s="12" t="s">
        <v>8</v>
      </c>
      <c r="C29" s="30">
        <f t="shared" si="5"/>
        <v>0</v>
      </c>
      <c r="D29" s="30">
        <v>0</v>
      </c>
      <c r="E29" s="30">
        <f t="shared" si="4"/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</row>
    <row r="30" spans="1:19" s="1" customFormat="1" ht="17.100000000000001" customHeight="1" x14ac:dyDescent="0.25">
      <c r="A30" s="11">
        <v>16</v>
      </c>
      <c r="B30" s="13" t="s">
        <v>12</v>
      </c>
      <c r="C30" s="31">
        <f>SUM(C23:C29)</f>
        <v>0</v>
      </c>
      <c r="D30" s="31">
        <f t="shared" ref="D30" si="6">SUM(D23:D29)</f>
        <v>0</v>
      </c>
      <c r="E30" s="31">
        <f t="shared" ref="E30" si="7">SUM(E23:E29)</f>
        <v>0</v>
      </c>
      <c r="F30" s="31">
        <f t="shared" ref="F30" si="8">SUM(F23:F29)</f>
        <v>0</v>
      </c>
      <c r="G30" s="31">
        <f t="shared" ref="G30" si="9">SUM(G23:G29)</f>
        <v>0</v>
      </c>
      <c r="H30" s="31">
        <f t="shared" ref="H30" si="10">SUM(H23:H29)</f>
        <v>0</v>
      </c>
      <c r="I30" s="31">
        <f t="shared" ref="I30" si="11">SUM(I23:I29)</f>
        <v>0</v>
      </c>
      <c r="J30" s="31">
        <f t="shared" ref="J30" si="12">SUM(J23:J29)</f>
        <v>0</v>
      </c>
      <c r="K30" s="31">
        <f t="shared" ref="K30" si="13">SUM(K23:K29)</f>
        <v>0</v>
      </c>
      <c r="L30" s="31">
        <f t="shared" ref="L30:M30" si="14">SUM(L23:L29)</f>
        <v>0</v>
      </c>
      <c r="M30" s="31">
        <f t="shared" si="14"/>
        <v>0</v>
      </c>
      <c r="N30" s="31">
        <f t="shared" ref="N30" si="15">SUM(N23:N29)</f>
        <v>0</v>
      </c>
      <c r="O30" s="31">
        <f t="shared" ref="O30" si="16">SUM(O23:O29)</f>
        <v>0</v>
      </c>
      <c r="P30" s="31">
        <f t="shared" ref="P30" si="17">SUM(P23:P29)</f>
        <v>0</v>
      </c>
      <c r="Q30" s="31">
        <f t="shared" ref="Q30" si="18">SUM(Q23:Q29)</f>
        <v>0</v>
      </c>
    </row>
    <row r="31" spans="1:19" ht="17.100000000000001" customHeight="1" x14ac:dyDescent="0.25">
      <c r="A31" s="4"/>
      <c r="B31" s="3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1"/>
      <c r="S31" s="1"/>
    </row>
    <row r="32" spans="1:19" ht="17.100000000000001" customHeight="1" x14ac:dyDescent="0.25">
      <c r="A32" s="10"/>
      <c r="B32" s="2"/>
      <c r="C32" s="11">
        <v>1</v>
      </c>
      <c r="D32" s="11">
        <v>2</v>
      </c>
      <c r="E32" s="11">
        <v>3</v>
      </c>
      <c r="F32" s="11">
        <v>4</v>
      </c>
      <c r="G32" s="11">
        <v>5</v>
      </c>
      <c r="H32" s="11">
        <v>6</v>
      </c>
      <c r="I32" s="11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1">
        <v>13</v>
      </c>
      <c r="P32" s="37">
        <v>14</v>
      </c>
      <c r="Q32" s="11">
        <v>15</v>
      </c>
      <c r="R32" s="1"/>
    </row>
    <row r="33" spans="1:19" ht="17.100000000000001" customHeight="1" x14ac:dyDescent="0.25">
      <c r="A33" s="10"/>
      <c r="B33" s="2"/>
      <c r="C33" s="36"/>
      <c r="D33" s="36"/>
      <c r="E33" s="36"/>
      <c r="F33" s="36"/>
      <c r="G33" s="37" t="s">
        <v>42</v>
      </c>
      <c r="H33" s="37" t="s">
        <v>42</v>
      </c>
      <c r="I33" s="37" t="s">
        <v>42</v>
      </c>
      <c r="J33" s="38" t="s">
        <v>42</v>
      </c>
      <c r="K33" s="37" t="s">
        <v>45</v>
      </c>
      <c r="L33" s="37" t="s">
        <v>49</v>
      </c>
      <c r="M33" s="37" t="s">
        <v>51</v>
      </c>
      <c r="N33" s="37" t="s">
        <v>45</v>
      </c>
      <c r="O33" s="38" t="s">
        <v>45</v>
      </c>
      <c r="P33" s="37" t="s">
        <v>45</v>
      </c>
      <c r="Q33" s="33" t="s">
        <v>45</v>
      </c>
      <c r="R33" s="1"/>
    </row>
    <row r="34" spans="1:19" ht="17.100000000000001" customHeight="1" x14ac:dyDescent="0.25">
      <c r="A34" s="11" t="s">
        <v>11</v>
      </c>
      <c r="B34" s="13" t="s">
        <v>18</v>
      </c>
      <c r="C34" s="18" t="s">
        <v>10</v>
      </c>
      <c r="D34" s="18" t="s">
        <v>0</v>
      </c>
      <c r="E34" s="18" t="s">
        <v>1</v>
      </c>
      <c r="F34" s="18" t="s">
        <v>9</v>
      </c>
      <c r="G34" s="18" t="s">
        <v>43</v>
      </c>
      <c r="H34" s="18" t="s">
        <v>44</v>
      </c>
      <c r="I34" s="18" t="s">
        <v>47</v>
      </c>
      <c r="J34" s="34" t="s">
        <v>48</v>
      </c>
      <c r="K34" s="18" t="s">
        <v>2</v>
      </c>
      <c r="L34" s="18" t="s">
        <v>50</v>
      </c>
      <c r="M34" s="18" t="s">
        <v>46</v>
      </c>
      <c r="N34" s="18" t="s">
        <v>3</v>
      </c>
      <c r="O34" s="34" t="s">
        <v>52</v>
      </c>
      <c r="P34" s="18" t="s">
        <v>53</v>
      </c>
      <c r="Q34" s="18" t="s">
        <v>4</v>
      </c>
    </row>
    <row r="35" spans="1:19" ht="17.100000000000001" customHeight="1" x14ac:dyDescent="0.25">
      <c r="A35" s="11">
        <v>17</v>
      </c>
      <c r="B35" s="12" t="s">
        <v>40</v>
      </c>
      <c r="C35" s="29">
        <f>SUM(D35:E35)</f>
        <v>23637296</v>
      </c>
      <c r="D35" s="29">
        <f>D23+D11</f>
        <v>653569</v>
      </c>
      <c r="E35" s="29">
        <f t="shared" ref="E35:Q35" si="19">E23+E11</f>
        <v>22983727</v>
      </c>
      <c r="F35" s="29">
        <f t="shared" si="19"/>
        <v>21086360</v>
      </c>
      <c r="G35" s="29">
        <f t="shared" si="19"/>
        <v>0</v>
      </c>
      <c r="H35" s="29">
        <f t="shared" si="19"/>
        <v>6776</v>
      </c>
      <c r="I35" s="29">
        <f t="shared" si="19"/>
        <v>0</v>
      </c>
      <c r="J35" s="29">
        <f t="shared" si="19"/>
        <v>0</v>
      </c>
      <c r="K35" s="29">
        <f t="shared" si="19"/>
        <v>0</v>
      </c>
      <c r="L35" s="29">
        <f t="shared" ref="L35" si="20">L23+L11</f>
        <v>0</v>
      </c>
      <c r="M35" s="29">
        <f t="shared" si="19"/>
        <v>0</v>
      </c>
      <c r="N35" s="29">
        <f t="shared" si="19"/>
        <v>0</v>
      </c>
      <c r="O35" s="29">
        <f t="shared" si="19"/>
        <v>0</v>
      </c>
      <c r="P35" s="29">
        <f t="shared" si="19"/>
        <v>0</v>
      </c>
      <c r="Q35" s="29">
        <f t="shared" si="19"/>
        <v>1890591</v>
      </c>
    </row>
    <row r="36" spans="1:19" ht="17.100000000000001" customHeight="1" x14ac:dyDescent="0.25">
      <c r="A36" s="11">
        <v>18</v>
      </c>
      <c r="B36" s="12" t="s">
        <v>5</v>
      </c>
      <c r="C36" s="29">
        <f t="shared" ref="C36:C41" si="21">SUM(D36:E36)</f>
        <v>1621110</v>
      </c>
      <c r="D36" s="29">
        <f t="shared" ref="D36:Q36" si="22">D24+D12</f>
        <v>666509</v>
      </c>
      <c r="E36" s="29">
        <f t="shared" si="22"/>
        <v>954601</v>
      </c>
      <c r="F36" s="29">
        <f t="shared" si="22"/>
        <v>859336</v>
      </c>
      <c r="G36" s="29">
        <f t="shared" si="22"/>
        <v>0</v>
      </c>
      <c r="H36" s="29">
        <f t="shared" si="22"/>
        <v>170</v>
      </c>
      <c r="I36" s="29">
        <f t="shared" si="22"/>
        <v>0</v>
      </c>
      <c r="J36" s="29">
        <f t="shared" si="22"/>
        <v>0</v>
      </c>
      <c r="K36" s="29">
        <f t="shared" si="22"/>
        <v>0</v>
      </c>
      <c r="L36" s="29">
        <f t="shared" ref="L36" si="23">L24+L12</f>
        <v>0</v>
      </c>
      <c r="M36" s="29">
        <f t="shared" si="22"/>
        <v>0</v>
      </c>
      <c r="N36" s="29">
        <f t="shared" si="22"/>
        <v>0</v>
      </c>
      <c r="O36" s="29">
        <f t="shared" si="22"/>
        <v>0</v>
      </c>
      <c r="P36" s="29">
        <f t="shared" si="22"/>
        <v>0</v>
      </c>
      <c r="Q36" s="29">
        <f t="shared" si="22"/>
        <v>95095</v>
      </c>
    </row>
    <row r="37" spans="1:19" ht="17.100000000000001" customHeight="1" x14ac:dyDescent="0.25">
      <c r="A37" s="11">
        <v>19</v>
      </c>
      <c r="B37" s="12" t="s">
        <v>6</v>
      </c>
      <c r="C37" s="29">
        <f t="shared" si="21"/>
        <v>16069757</v>
      </c>
      <c r="D37" s="29">
        <f t="shared" ref="D37:Q37" si="24">D25+D13</f>
        <v>444326</v>
      </c>
      <c r="E37" s="29">
        <f t="shared" si="24"/>
        <v>15625431</v>
      </c>
      <c r="F37" s="29">
        <f t="shared" si="24"/>
        <v>14335510</v>
      </c>
      <c r="G37" s="29">
        <f t="shared" si="24"/>
        <v>0</v>
      </c>
      <c r="H37" s="29">
        <f t="shared" si="24"/>
        <v>4607</v>
      </c>
      <c r="I37" s="29">
        <f t="shared" si="24"/>
        <v>0</v>
      </c>
      <c r="J37" s="29">
        <f t="shared" si="24"/>
        <v>0</v>
      </c>
      <c r="K37" s="29">
        <f t="shared" si="24"/>
        <v>0</v>
      </c>
      <c r="L37" s="29">
        <f t="shared" ref="L37" si="25">L25+L13</f>
        <v>0</v>
      </c>
      <c r="M37" s="29">
        <f t="shared" si="24"/>
        <v>0</v>
      </c>
      <c r="N37" s="29">
        <f t="shared" si="24"/>
        <v>0</v>
      </c>
      <c r="O37" s="29">
        <f t="shared" si="24"/>
        <v>0</v>
      </c>
      <c r="P37" s="29">
        <f t="shared" si="24"/>
        <v>0</v>
      </c>
      <c r="Q37" s="29">
        <f t="shared" si="24"/>
        <v>1285314</v>
      </c>
    </row>
    <row r="38" spans="1:19" ht="17.100000000000001" customHeight="1" x14ac:dyDescent="0.25">
      <c r="A38" s="11">
        <v>20</v>
      </c>
      <c r="B38" s="27" t="s">
        <v>36</v>
      </c>
      <c r="C38" s="29">
        <f t="shared" si="21"/>
        <v>0</v>
      </c>
      <c r="D38" s="29">
        <f t="shared" ref="D38:Q38" si="26">D26+D14</f>
        <v>0</v>
      </c>
      <c r="E38" s="29">
        <f t="shared" si="26"/>
        <v>0</v>
      </c>
      <c r="F38" s="29">
        <f t="shared" si="26"/>
        <v>0</v>
      </c>
      <c r="G38" s="29">
        <f t="shared" si="26"/>
        <v>0</v>
      </c>
      <c r="H38" s="29">
        <f t="shared" si="26"/>
        <v>0</v>
      </c>
      <c r="I38" s="29">
        <f t="shared" si="26"/>
        <v>0</v>
      </c>
      <c r="J38" s="29">
        <f t="shared" si="26"/>
        <v>0</v>
      </c>
      <c r="K38" s="29">
        <f t="shared" si="26"/>
        <v>0</v>
      </c>
      <c r="L38" s="29">
        <f t="shared" ref="L38" si="27">L26+L14</f>
        <v>0</v>
      </c>
      <c r="M38" s="29">
        <f t="shared" si="26"/>
        <v>0</v>
      </c>
      <c r="N38" s="29">
        <f t="shared" si="26"/>
        <v>0</v>
      </c>
      <c r="O38" s="29">
        <f t="shared" si="26"/>
        <v>0</v>
      </c>
      <c r="P38" s="29">
        <f t="shared" si="26"/>
        <v>0</v>
      </c>
      <c r="Q38" s="29">
        <f t="shared" si="26"/>
        <v>0</v>
      </c>
    </row>
    <row r="39" spans="1:19" ht="17.100000000000001" customHeight="1" x14ac:dyDescent="0.25">
      <c r="A39" s="11">
        <v>21</v>
      </c>
      <c r="B39" s="12" t="s">
        <v>7</v>
      </c>
      <c r="C39" s="29">
        <f t="shared" si="21"/>
        <v>8157012</v>
      </c>
      <c r="D39" s="29">
        <f t="shared" ref="D39:Q39" si="28">D27+D15</f>
        <v>225541</v>
      </c>
      <c r="E39" s="29">
        <f t="shared" si="28"/>
        <v>7931471</v>
      </c>
      <c r="F39" s="29">
        <f t="shared" si="28"/>
        <v>7276708</v>
      </c>
      <c r="G39" s="29">
        <f t="shared" si="28"/>
        <v>0</v>
      </c>
      <c r="H39" s="29">
        <f t="shared" si="28"/>
        <v>2338</v>
      </c>
      <c r="I39" s="29">
        <f t="shared" si="28"/>
        <v>0</v>
      </c>
      <c r="J39" s="29">
        <f t="shared" si="28"/>
        <v>0</v>
      </c>
      <c r="K39" s="29">
        <f t="shared" si="28"/>
        <v>0</v>
      </c>
      <c r="L39" s="29">
        <f t="shared" ref="L39" si="29">L27+L15</f>
        <v>0</v>
      </c>
      <c r="M39" s="29">
        <f t="shared" si="28"/>
        <v>0</v>
      </c>
      <c r="N39" s="29">
        <f t="shared" si="28"/>
        <v>0</v>
      </c>
      <c r="O39" s="29">
        <f t="shared" si="28"/>
        <v>0</v>
      </c>
      <c r="P39" s="29">
        <f t="shared" si="28"/>
        <v>0</v>
      </c>
      <c r="Q39" s="29">
        <f t="shared" si="28"/>
        <v>652425</v>
      </c>
    </row>
    <row r="40" spans="1:19" ht="17.100000000000001" customHeight="1" x14ac:dyDescent="0.25">
      <c r="A40" s="11">
        <v>22</v>
      </c>
      <c r="B40" s="12" t="s">
        <v>39</v>
      </c>
      <c r="C40" s="29">
        <f t="shared" si="21"/>
        <v>20322904</v>
      </c>
      <c r="D40" s="29">
        <f t="shared" ref="D40:Q40" si="30">D28+D16</f>
        <v>561925</v>
      </c>
      <c r="E40" s="29">
        <f t="shared" si="30"/>
        <v>19760979</v>
      </c>
      <c r="F40" s="29">
        <f t="shared" si="30"/>
        <v>18129658</v>
      </c>
      <c r="G40" s="29">
        <f t="shared" si="30"/>
        <v>0</v>
      </c>
      <c r="H40" s="29">
        <f t="shared" si="30"/>
        <v>5826</v>
      </c>
      <c r="I40" s="29">
        <f t="shared" si="30"/>
        <v>0</v>
      </c>
      <c r="J40" s="29">
        <f t="shared" si="30"/>
        <v>0</v>
      </c>
      <c r="K40" s="29">
        <f t="shared" si="30"/>
        <v>0</v>
      </c>
      <c r="L40" s="29">
        <f t="shared" ref="L40" si="31">L28+L16</f>
        <v>0</v>
      </c>
      <c r="M40" s="29">
        <f t="shared" si="30"/>
        <v>0</v>
      </c>
      <c r="N40" s="29">
        <f t="shared" si="30"/>
        <v>0</v>
      </c>
      <c r="O40" s="29">
        <f t="shared" si="30"/>
        <v>0</v>
      </c>
      <c r="P40" s="29">
        <f t="shared" si="30"/>
        <v>0</v>
      </c>
      <c r="Q40" s="29">
        <f t="shared" si="30"/>
        <v>1625495</v>
      </c>
    </row>
    <row r="41" spans="1:19" ht="17.100000000000001" customHeight="1" x14ac:dyDescent="0.25">
      <c r="A41" s="11">
        <v>23</v>
      </c>
      <c r="B41" s="12" t="s">
        <v>8</v>
      </c>
      <c r="C41" s="29">
        <f t="shared" si="21"/>
        <v>1014680</v>
      </c>
      <c r="D41" s="29">
        <f t="shared" ref="D41:Q41" si="32">D29+D17</f>
        <v>28055</v>
      </c>
      <c r="E41" s="29">
        <f t="shared" si="32"/>
        <v>986625</v>
      </c>
      <c r="F41" s="29">
        <f t="shared" si="32"/>
        <v>905176</v>
      </c>
      <c r="G41" s="29">
        <f t="shared" si="32"/>
        <v>0</v>
      </c>
      <c r="H41" s="29">
        <f t="shared" si="32"/>
        <v>291</v>
      </c>
      <c r="I41" s="29">
        <f t="shared" si="32"/>
        <v>0</v>
      </c>
      <c r="J41" s="29">
        <f t="shared" si="32"/>
        <v>0</v>
      </c>
      <c r="K41" s="29">
        <f t="shared" si="32"/>
        <v>0</v>
      </c>
      <c r="L41" s="29">
        <f t="shared" ref="L41" si="33">L29+L17</f>
        <v>0</v>
      </c>
      <c r="M41" s="29">
        <f t="shared" si="32"/>
        <v>0</v>
      </c>
      <c r="N41" s="29">
        <f t="shared" si="32"/>
        <v>0</v>
      </c>
      <c r="O41" s="29">
        <f t="shared" si="32"/>
        <v>0</v>
      </c>
      <c r="P41" s="29">
        <f t="shared" si="32"/>
        <v>0</v>
      </c>
      <c r="Q41" s="29">
        <f t="shared" si="32"/>
        <v>81158</v>
      </c>
    </row>
    <row r="42" spans="1:19" s="1" customFormat="1" ht="17.100000000000001" customHeight="1" x14ac:dyDescent="0.25">
      <c r="A42" s="11">
        <v>24</v>
      </c>
      <c r="B42" s="13" t="s">
        <v>19</v>
      </c>
      <c r="C42" s="32">
        <f>SUM(C35:C41)</f>
        <v>70822759</v>
      </c>
      <c r="D42" s="32">
        <f t="shared" ref="D42" si="34">SUM(D35:D41)</f>
        <v>2579925</v>
      </c>
      <c r="E42" s="32">
        <f t="shared" ref="E42" si="35">SUM(E35:E41)</f>
        <v>68242834</v>
      </c>
      <c r="F42" s="32">
        <f t="shared" ref="F42" si="36">SUM(F35:F41)</f>
        <v>62592748</v>
      </c>
      <c r="G42" s="32">
        <f t="shared" ref="G42" si="37">SUM(G35:G41)</f>
        <v>0</v>
      </c>
      <c r="H42" s="32">
        <f t="shared" ref="H42" si="38">SUM(H35:H41)</f>
        <v>20008</v>
      </c>
      <c r="I42" s="32">
        <f t="shared" ref="I42" si="39">SUM(I35:I41)</f>
        <v>0</v>
      </c>
      <c r="J42" s="32">
        <f t="shared" ref="J42" si="40">SUM(J35:J41)</f>
        <v>0</v>
      </c>
      <c r="K42" s="32">
        <f t="shared" ref="K42" si="41">SUM(K35:K41)</f>
        <v>0</v>
      </c>
      <c r="L42" s="32">
        <f t="shared" ref="L42:M42" si="42">SUM(L35:L41)</f>
        <v>0</v>
      </c>
      <c r="M42" s="32">
        <f t="shared" si="42"/>
        <v>0</v>
      </c>
      <c r="N42" s="32">
        <f t="shared" ref="N42" si="43">SUM(N35:N41)</f>
        <v>0</v>
      </c>
      <c r="O42" s="32">
        <f t="shared" ref="O42" si="44">SUM(O35:O41)</f>
        <v>0</v>
      </c>
      <c r="P42" s="32">
        <f t="shared" ref="P42" si="45">SUM(P35:P41)</f>
        <v>0</v>
      </c>
      <c r="Q42" s="32">
        <f t="shared" ref="Q42" si="46">SUM(Q35:Q41)</f>
        <v>5630078</v>
      </c>
    </row>
    <row r="43" spans="1:19" s="1" customFormat="1" ht="17.100000000000001" customHeight="1" x14ac:dyDescent="0.25">
      <c r="A43" s="11">
        <v>25</v>
      </c>
      <c r="B43" s="13" t="s">
        <v>26</v>
      </c>
      <c r="C43" s="32">
        <f>SUM(D43:E43)</f>
        <v>63254</v>
      </c>
      <c r="D43" s="32">
        <v>63112</v>
      </c>
      <c r="E43" s="32">
        <f t="shared" ref="E43:E48" si="47">SUM(F43:Q43)</f>
        <v>142</v>
      </c>
      <c r="F43" s="32">
        <v>0</v>
      </c>
      <c r="G43" s="32">
        <v>0</v>
      </c>
      <c r="H43" s="32">
        <v>122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2">
        <v>0</v>
      </c>
      <c r="Q43" s="32">
        <v>20</v>
      </c>
    </row>
    <row r="44" spans="1:19" ht="17.100000000000001" customHeight="1" x14ac:dyDescent="0.25">
      <c r="A44" s="11">
        <v>26</v>
      </c>
      <c r="B44" s="13" t="s">
        <v>20</v>
      </c>
      <c r="C44" s="29">
        <f>SUM(D44:E44)</f>
        <v>982577953</v>
      </c>
      <c r="D44" s="29">
        <v>12127171</v>
      </c>
      <c r="E44" s="29">
        <f t="shared" si="47"/>
        <v>970450782</v>
      </c>
      <c r="F44" s="29">
        <v>928853313</v>
      </c>
      <c r="G44" s="29">
        <v>0</v>
      </c>
      <c r="H44" s="29">
        <v>-18513292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60110761</v>
      </c>
      <c r="R44" s="5"/>
      <c r="S44" s="5"/>
    </row>
    <row r="45" spans="1:19" ht="17.100000000000001" customHeight="1" x14ac:dyDescent="0.25">
      <c r="A45" s="11">
        <v>27</v>
      </c>
      <c r="B45" s="13" t="s">
        <v>21</v>
      </c>
      <c r="C45" s="29">
        <f t="shared" ref="C45:C48" si="48">SUM(D45:E45)</f>
        <v>1041000497</v>
      </c>
      <c r="D45" s="29">
        <v>10811734</v>
      </c>
      <c r="E45" s="29">
        <f t="shared" si="47"/>
        <v>1030188763</v>
      </c>
      <c r="F45" s="29">
        <v>964878375</v>
      </c>
      <c r="G45" s="29">
        <v>0</v>
      </c>
      <c r="H45" s="29">
        <v>-364996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65675384</v>
      </c>
      <c r="R45" s="5"/>
      <c r="S45" s="5"/>
    </row>
    <row r="46" spans="1:19" ht="17.100000000000001" customHeight="1" x14ac:dyDescent="0.25">
      <c r="A46" s="11">
        <v>28</v>
      </c>
      <c r="B46" s="13" t="s">
        <v>24</v>
      </c>
      <c r="C46" s="29">
        <f t="shared" si="48"/>
        <v>13083293</v>
      </c>
      <c r="D46" s="29">
        <v>-6356</v>
      </c>
      <c r="E46" s="29">
        <f t="shared" si="47"/>
        <v>13089649</v>
      </c>
      <c r="F46" s="29">
        <v>7689601</v>
      </c>
      <c r="G46" s="29">
        <v>0</v>
      </c>
      <c r="H46" s="29">
        <v>5400048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5"/>
      <c r="S46" s="5"/>
    </row>
    <row r="47" spans="1:19" ht="17.100000000000001" customHeight="1" x14ac:dyDescent="0.25">
      <c r="A47" s="11">
        <v>29</v>
      </c>
      <c r="B47" s="13" t="s">
        <v>23</v>
      </c>
      <c r="C47" s="29">
        <f t="shared" si="48"/>
        <v>0</v>
      </c>
      <c r="D47" s="29">
        <v>0</v>
      </c>
      <c r="E47" s="29">
        <f t="shared" si="47"/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5"/>
      <c r="S47" s="5"/>
    </row>
    <row r="48" spans="1:19" ht="17.100000000000001" customHeight="1" x14ac:dyDescent="0.25">
      <c r="A48" s="11">
        <v>30</v>
      </c>
      <c r="B48" s="13" t="s">
        <v>22</v>
      </c>
      <c r="C48" s="29">
        <f t="shared" si="48"/>
        <v>0</v>
      </c>
      <c r="D48" s="29">
        <v>0</v>
      </c>
      <c r="E48" s="29">
        <f t="shared" si="47"/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5"/>
      <c r="S48" s="5"/>
    </row>
    <row r="49" spans="1:19" ht="17.100000000000001" customHeight="1" x14ac:dyDescent="0.25">
      <c r="A49" s="11">
        <v>31</v>
      </c>
      <c r="B49" s="13" t="s">
        <v>27</v>
      </c>
      <c r="C49" s="32">
        <f>C44+C46+C47-C42-C43-C45-C48</f>
        <v>-116225264</v>
      </c>
      <c r="D49" s="32">
        <f t="shared" ref="D49:Q49" si="49">D44+D46+D47-D42-D43-D45-D48</f>
        <v>-1333956</v>
      </c>
      <c r="E49" s="32">
        <f t="shared" si="49"/>
        <v>-114891308</v>
      </c>
      <c r="F49" s="32">
        <f t="shared" si="49"/>
        <v>-90928209</v>
      </c>
      <c r="G49" s="32">
        <f t="shared" si="49"/>
        <v>0</v>
      </c>
      <c r="H49" s="32">
        <f t="shared" si="49"/>
        <v>-12768378</v>
      </c>
      <c r="I49" s="32">
        <f t="shared" si="49"/>
        <v>0</v>
      </c>
      <c r="J49" s="32">
        <f t="shared" si="49"/>
        <v>0</v>
      </c>
      <c r="K49" s="32">
        <f t="shared" si="49"/>
        <v>0</v>
      </c>
      <c r="L49" s="32">
        <f t="shared" ref="L49" si="50">L44+L46+L47-L42-L43-L45-L48</f>
        <v>0</v>
      </c>
      <c r="M49" s="32">
        <f t="shared" si="49"/>
        <v>0</v>
      </c>
      <c r="N49" s="32">
        <f t="shared" si="49"/>
        <v>0</v>
      </c>
      <c r="O49" s="32">
        <f t="shared" si="49"/>
        <v>0</v>
      </c>
      <c r="P49" s="32">
        <f t="shared" si="49"/>
        <v>0</v>
      </c>
      <c r="Q49" s="32">
        <f t="shared" si="49"/>
        <v>-11194721</v>
      </c>
      <c r="R49" s="5"/>
      <c r="S49" s="5"/>
    </row>
    <row r="50" spans="1:19" ht="17.100000000000001" customHeight="1" x14ac:dyDescent="0.25">
      <c r="A50" s="5"/>
      <c r="C50" s="17"/>
    </row>
    <row r="51" spans="1:19" ht="17.100000000000001" customHeight="1" x14ac:dyDescent="0.25">
      <c r="A51" s="5"/>
    </row>
    <row r="52" spans="1:19" ht="11.25" customHeight="1" x14ac:dyDescent="0.25">
      <c r="A52" s="5"/>
    </row>
    <row r="53" spans="1:19" ht="29.25" customHeight="1" x14ac:dyDescent="0.4">
      <c r="A53" s="5"/>
      <c r="C53" s="39" t="s">
        <v>55</v>
      </c>
    </row>
    <row r="54" spans="1:19" ht="17.100000000000001" customHeight="1" x14ac:dyDescent="0.25">
      <c r="A54" s="5"/>
    </row>
    <row r="55" spans="1:19" ht="17.100000000000001" hidden="1" customHeight="1" x14ac:dyDescent="0.25">
      <c r="A55" s="5"/>
    </row>
    <row r="56" spans="1:19" ht="17.100000000000001" hidden="1" customHeight="1" x14ac:dyDescent="0.25">
      <c r="A56" s="5"/>
    </row>
    <row r="57" spans="1:19" ht="17.100000000000001" hidden="1" customHeight="1" x14ac:dyDescent="0.25">
      <c r="A57" s="5"/>
    </row>
    <row r="58" spans="1:19" ht="17.100000000000001" hidden="1" customHeight="1" x14ac:dyDescent="0.25">
      <c r="A58" s="5"/>
    </row>
    <row r="59" spans="1:19" ht="17.100000000000001" hidden="1" customHeight="1" x14ac:dyDescent="0.25"/>
    <row r="60" spans="1:19" ht="17.100000000000001" hidden="1" customHeight="1" x14ac:dyDescent="0.25"/>
  </sheetData>
  <pageMargins left="0.45" right="0.45" top="0.75" bottom="0.75" header="0.3" footer="0.3"/>
  <pageSetup paperSize="5" scale="59" orientation="landscape" r:id="rId1"/>
  <rowBreaks count="1" manualBreakCount="1">
    <brk id="30" max="16383" man="1"/>
  </rowBreaks>
  <ignoredErrors>
    <ignoredError sqref="C4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4"/>
  <sheetViews>
    <sheetView topLeftCell="A11" workbookViewId="0">
      <selection activeCell="A15" sqref="A15"/>
    </sheetView>
  </sheetViews>
  <sheetFormatPr defaultRowHeight="15" x14ac:dyDescent="0.25"/>
  <cols>
    <col min="1" max="1" width="114.5703125" customWidth="1"/>
    <col min="2" max="2" width="92" customWidth="1"/>
  </cols>
  <sheetData>
    <row r="1" spans="1:19" ht="18.75" x14ac:dyDescent="0.3">
      <c r="A1" s="25" t="s">
        <v>30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ht="50.25" x14ac:dyDescent="0.3">
      <c r="A2" s="26" t="s">
        <v>38</v>
      </c>
      <c r="B2" s="22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18.75" x14ac:dyDescent="0.3">
      <c r="A3" s="26"/>
      <c r="B3" s="22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18.75" x14ac:dyDescent="0.3">
      <c r="A4" s="26" t="s">
        <v>37</v>
      </c>
      <c r="B4" s="23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0"/>
      <c r="O4" s="20"/>
      <c r="P4" s="20"/>
      <c r="Q4" s="20"/>
      <c r="R4" s="20"/>
      <c r="S4" s="20"/>
    </row>
    <row r="5" spans="1:19" ht="18.75" x14ac:dyDescent="0.3">
      <c r="A5" s="2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0"/>
      <c r="O5" s="20"/>
      <c r="P5" s="20"/>
      <c r="Q5" s="20"/>
      <c r="R5" s="20"/>
      <c r="S5" s="20"/>
    </row>
    <row r="6" spans="1:19" ht="33.75" x14ac:dyDescent="0.3">
      <c r="A6" s="26" t="s">
        <v>31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0"/>
      <c r="O6" s="20"/>
      <c r="P6" s="20"/>
      <c r="Q6" s="20"/>
      <c r="R6" s="20"/>
      <c r="S6" s="20"/>
    </row>
    <row r="7" spans="1:19" ht="18.75" x14ac:dyDescent="0.3">
      <c r="A7" s="26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0"/>
      <c r="O7" s="20"/>
      <c r="P7" s="20"/>
      <c r="Q7" s="20"/>
      <c r="R7" s="20"/>
      <c r="S7" s="20"/>
    </row>
    <row r="8" spans="1:19" ht="83.25" x14ac:dyDescent="0.3">
      <c r="A8" s="26" t="s">
        <v>32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0"/>
      <c r="O8" s="20"/>
      <c r="P8" s="20"/>
      <c r="Q8" s="20"/>
      <c r="R8" s="20"/>
      <c r="S8" s="20"/>
    </row>
    <row r="9" spans="1:19" ht="18.75" x14ac:dyDescent="0.3">
      <c r="A9" s="26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0"/>
      <c r="O9" s="20"/>
      <c r="P9" s="20"/>
      <c r="Q9" s="20"/>
      <c r="R9" s="20"/>
      <c r="S9" s="20"/>
    </row>
    <row r="10" spans="1:19" ht="18.75" x14ac:dyDescent="0.3">
      <c r="A10" s="26" t="s">
        <v>36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0"/>
      <c r="O10" s="20"/>
      <c r="P10" s="20"/>
      <c r="Q10" s="20"/>
      <c r="R10" s="20"/>
      <c r="S10" s="20"/>
    </row>
    <row r="11" spans="1:19" ht="18.75" x14ac:dyDescent="0.3">
      <c r="A11" s="26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0"/>
      <c r="O11" s="20"/>
      <c r="P11" s="20"/>
      <c r="Q11" s="20"/>
      <c r="R11" s="20"/>
      <c r="S11" s="20"/>
    </row>
    <row r="12" spans="1:19" ht="33.75" x14ac:dyDescent="0.3">
      <c r="A12" s="26" t="s">
        <v>33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0"/>
      <c r="O12" s="20"/>
      <c r="P12" s="20"/>
      <c r="Q12" s="20"/>
      <c r="R12" s="20"/>
      <c r="S12" s="20"/>
    </row>
    <row r="13" spans="1:19" ht="18.75" x14ac:dyDescent="0.3">
      <c r="A13" s="26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0"/>
      <c r="O13" s="20"/>
      <c r="P13" s="20"/>
      <c r="Q13" s="20"/>
      <c r="R13" s="20"/>
      <c r="S13" s="20"/>
    </row>
    <row r="14" spans="1:19" ht="18.75" x14ac:dyDescent="0.3">
      <c r="A14" s="26" t="s">
        <v>34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0"/>
      <c r="O14" s="20"/>
      <c r="P14" s="20"/>
      <c r="Q14" s="20"/>
      <c r="R14" s="20"/>
      <c r="S14" s="20"/>
    </row>
    <row r="15" spans="1:19" ht="18.75" x14ac:dyDescent="0.3">
      <c r="A15" s="26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0"/>
      <c r="O15" s="20"/>
      <c r="P15" s="20"/>
      <c r="Q15" s="20"/>
      <c r="R15" s="20"/>
      <c r="S15" s="20"/>
    </row>
    <row r="16" spans="1:19" ht="33.75" x14ac:dyDescent="0.3">
      <c r="A16" s="26" t="s">
        <v>35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0"/>
      <c r="O16" s="20"/>
      <c r="P16" s="20"/>
      <c r="Q16" s="20"/>
      <c r="R16" s="20"/>
      <c r="S16" s="20"/>
    </row>
    <row r="17" spans="1:19" ht="18.75" x14ac:dyDescent="0.3">
      <c r="A17" s="26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0"/>
      <c r="O17" s="20"/>
      <c r="P17" s="20"/>
      <c r="Q17" s="20"/>
      <c r="R17" s="20"/>
      <c r="S17" s="20"/>
    </row>
    <row r="18" spans="1:19" ht="18.75" x14ac:dyDescent="0.3">
      <c r="A18" s="26" t="s">
        <v>28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</row>
    <row r="19" spans="1:19" ht="18.75" x14ac:dyDescent="0.3">
      <c r="A19" s="26" t="s">
        <v>29</v>
      </c>
      <c r="B19" s="23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1:19" ht="18.75" x14ac:dyDescent="0.3">
      <c r="A20" s="24"/>
      <c r="B20" s="23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1" spans="1:19" ht="18.75" x14ac:dyDescent="0.3"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</row>
    <row r="22" spans="1:19" ht="18.75" x14ac:dyDescent="0.3"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</row>
    <row r="23" spans="1:19" ht="18.75" x14ac:dyDescent="0.3"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</row>
    <row r="24" spans="1:19" ht="18.75" x14ac:dyDescent="0.3"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Exhibit</vt:lpstr>
      <vt:lpstr>Instructions</vt:lpstr>
    </vt:vector>
  </TitlesOfParts>
  <Company>MN Dept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Group Health Plan Reallocation of Expenses and Investment Income 2023 #1a </dc:title>
  <dc:subject>Supplemental</dc:subject>
  <dc:creator>MDH-MCS</dc:creator>
  <cp:lastModifiedBy>Foster, Morgan (MDH)</cp:lastModifiedBy>
  <cp:lastPrinted>2020-03-05T21:41:27Z</cp:lastPrinted>
  <dcterms:created xsi:type="dcterms:W3CDTF">2012-01-17T23:30:56Z</dcterms:created>
  <dcterms:modified xsi:type="dcterms:W3CDTF">2024-05-01T02:35:46Z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