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Annual financial reports for web updates/2024/"/>
    </mc:Choice>
  </mc:AlternateContent>
  <xr:revisionPtr revIDLastSave="3" documentId="13_ncr:1_{25FAB8AA-8404-4C15-96FF-23B9E3568DAC}" xr6:coauthVersionLast="47" xr6:coauthVersionMax="47" xr10:uidLastSave="{A3A7825E-5351-4175-9FB3-AF27A7BD8E8B}"/>
  <bookViews>
    <workbookView xWindow="38280" yWindow="-120" windowWidth="29040" windowHeight="15840" xr2:uid="{00000000-000D-0000-FFFF-FFFF00000000}"/>
  </bookViews>
  <sheets>
    <sheet name="Exhibit" sheetId="1" r:id="rId1"/>
    <sheet name="Instructions" sheetId="2" r:id="rId2"/>
  </sheets>
  <definedNames>
    <definedName name="_xlnm.Print_Area" localSheetId="0">Exhibit!$A$1:$Q$51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40" i="1" s="1"/>
  <c r="F12" i="1"/>
  <c r="F38" i="1" s="1"/>
  <c r="F43" i="1"/>
  <c r="F42" i="1"/>
  <c r="F41" i="1"/>
  <c r="F39" i="1"/>
  <c r="F37" i="1"/>
  <c r="N15" i="1" l="1"/>
  <c r="N17" i="1"/>
  <c r="N16" i="1"/>
  <c r="N14" i="1"/>
  <c r="N13" i="1"/>
  <c r="N12" i="1"/>
  <c r="N11" i="1"/>
  <c r="Q14" i="1" l="1"/>
  <c r="Q12" i="1"/>
  <c r="P11" i="1"/>
  <c r="P14" i="1"/>
  <c r="O14" i="1"/>
  <c r="L11" i="1"/>
  <c r="L14" i="1"/>
  <c r="K14" i="1"/>
  <c r="J12" i="1"/>
  <c r="I11" i="1"/>
  <c r="I12" i="1"/>
  <c r="G12" i="1"/>
  <c r="F18" i="1" l="1"/>
  <c r="O18" i="1"/>
  <c r="N41" i="1"/>
  <c r="E14" i="1"/>
  <c r="E17" i="1"/>
  <c r="N42" i="1"/>
  <c r="N39" i="1"/>
  <c r="N37" i="1"/>
  <c r="J37" i="1"/>
  <c r="J38" i="1"/>
  <c r="I37" i="1"/>
  <c r="I18" i="1"/>
  <c r="G38" i="1"/>
  <c r="L43" i="1"/>
  <c r="L42" i="1"/>
  <c r="L41" i="1"/>
  <c r="L40" i="1"/>
  <c r="L39" i="1"/>
  <c r="L38" i="1"/>
  <c r="L37" i="1"/>
  <c r="L31" i="1"/>
  <c r="L18" i="1"/>
  <c r="K18" i="1"/>
  <c r="K31" i="1"/>
  <c r="K37" i="1"/>
  <c r="K38" i="1"/>
  <c r="K39" i="1"/>
  <c r="K40" i="1"/>
  <c r="K41" i="1"/>
  <c r="K42" i="1"/>
  <c r="K43" i="1"/>
  <c r="G37" i="1"/>
  <c r="G39" i="1"/>
  <c r="G40" i="1"/>
  <c r="G41" i="1"/>
  <c r="G42" i="1"/>
  <c r="G43" i="1"/>
  <c r="E48" i="1"/>
  <c r="C48" i="1" s="1"/>
  <c r="E46" i="1"/>
  <c r="C46" i="1" s="1"/>
  <c r="M43" i="1"/>
  <c r="M41" i="1"/>
  <c r="M39" i="1"/>
  <c r="E45" i="1"/>
  <c r="C45" i="1" s="1"/>
  <c r="E50" i="1"/>
  <c r="C50" i="1"/>
  <c r="E49" i="1"/>
  <c r="C49" i="1"/>
  <c r="E47" i="1"/>
  <c r="C47" i="1" s="1"/>
  <c r="E30" i="1"/>
  <c r="C30" i="1"/>
  <c r="E29" i="1"/>
  <c r="C29" i="1"/>
  <c r="E28" i="1"/>
  <c r="C28" i="1"/>
  <c r="E27" i="1"/>
  <c r="C27" i="1"/>
  <c r="E26" i="1"/>
  <c r="C26" i="1"/>
  <c r="E25" i="1"/>
  <c r="C25" i="1"/>
  <c r="E24" i="1"/>
  <c r="C24" i="1"/>
  <c r="Q43" i="1"/>
  <c r="P43" i="1"/>
  <c r="O43" i="1"/>
  <c r="J43" i="1"/>
  <c r="I43" i="1"/>
  <c r="H43" i="1"/>
  <c r="Q42" i="1"/>
  <c r="P42" i="1"/>
  <c r="O42" i="1"/>
  <c r="M42" i="1"/>
  <c r="J42" i="1"/>
  <c r="I42" i="1"/>
  <c r="H42" i="1"/>
  <c r="Q41" i="1"/>
  <c r="P41" i="1"/>
  <c r="O41" i="1"/>
  <c r="J41" i="1"/>
  <c r="I41" i="1"/>
  <c r="H41" i="1"/>
  <c r="Q40" i="1"/>
  <c r="P40" i="1"/>
  <c r="O40" i="1"/>
  <c r="M40" i="1"/>
  <c r="J40" i="1"/>
  <c r="I40" i="1"/>
  <c r="H40" i="1"/>
  <c r="Q39" i="1"/>
  <c r="P39" i="1"/>
  <c r="O39" i="1"/>
  <c r="J39" i="1"/>
  <c r="I39" i="1"/>
  <c r="H39" i="1"/>
  <c r="Q38" i="1"/>
  <c r="P38" i="1"/>
  <c r="O38" i="1"/>
  <c r="M38" i="1"/>
  <c r="H38" i="1"/>
  <c r="Q37" i="1"/>
  <c r="P37" i="1"/>
  <c r="H37" i="1"/>
  <c r="Q31" i="1"/>
  <c r="P31" i="1"/>
  <c r="O31" i="1"/>
  <c r="N31" i="1"/>
  <c r="M31" i="1"/>
  <c r="J31" i="1"/>
  <c r="I31" i="1"/>
  <c r="H31" i="1"/>
  <c r="G31" i="1"/>
  <c r="F31" i="1"/>
  <c r="D31" i="1"/>
  <c r="Q18" i="1"/>
  <c r="P18" i="1"/>
  <c r="M18" i="1"/>
  <c r="H18" i="1"/>
  <c r="G18" i="1"/>
  <c r="M37" i="1"/>
  <c r="M44" i="1"/>
  <c r="M51" i="1"/>
  <c r="E13" i="1"/>
  <c r="C31" i="1"/>
  <c r="E31" i="1"/>
  <c r="E16" i="1"/>
  <c r="D17" i="1" l="1"/>
  <c r="D43" i="1" s="1"/>
  <c r="D16" i="1"/>
  <c r="D42" i="1" s="1"/>
  <c r="E40" i="1"/>
  <c r="D14" i="1"/>
  <c r="D40" i="1" s="1"/>
  <c r="C40" i="1" s="1"/>
  <c r="D13" i="1"/>
  <c r="C13" i="1" s="1"/>
  <c r="H44" i="1"/>
  <c r="H51" i="1" s="1"/>
  <c r="K44" i="1"/>
  <c r="K51" i="1" s="1"/>
  <c r="Q44" i="1"/>
  <c r="Q51" i="1" s="1"/>
  <c r="P44" i="1"/>
  <c r="P51" i="1" s="1"/>
  <c r="O37" i="1"/>
  <c r="O44" i="1" s="1"/>
  <c r="O51" i="1" s="1"/>
  <c r="N43" i="1"/>
  <c r="E15" i="1"/>
  <c r="D15" i="1" s="1"/>
  <c r="N18" i="1"/>
  <c r="N40" i="1"/>
  <c r="N38" i="1"/>
  <c r="L44" i="1"/>
  <c r="L51" i="1" s="1"/>
  <c r="J18" i="1"/>
  <c r="J44" i="1"/>
  <c r="J51" i="1" s="1"/>
  <c r="E11" i="1"/>
  <c r="D11" i="1" s="1"/>
  <c r="E42" i="1"/>
  <c r="E39" i="1"/>
  <c r="E12" i="1"/>
  <c r="D12" i="1" s="1"/>
  <c r="I38" i="1"/>
  <c r="I44" i="1" s="1"/>
  <c r="I51" i="1" s="1"/>
  <c r="E43" i="1"/>
  <c r="G44" i="1"/>
  <c r="G51" i="1" s="1"/>
  <c r="D39" i="1" l="1"/>
  <c r="C43" i="1"/>
  <c r="C17" i="1"/>
  <c r="C42" i="1"/>
  <c r="C16" i="1"/>
  <c r="C39" i="1"/>
  <c r="F44" i="1"/>
  <c r="F51" i="1" s="1"/>
  <c r="C14" i="1"/>
  <c r="E41" i="1"/>
  <c r="D41" i="1"/>
  <c r="E38" i="1"/>
  <c r="D38" i="1"/>
  <c r="D37" i="1"/>
  <c r="N44" i="1"/>
  <c r="N51" i="1" s="1"/>
  <c r="E37" i="1"/>
  <c r="C11" i="1"/>
  <c r="E18" i="1"/>
  <c r="C15" i="1" l="1"/>
  <c r="C41" i="1"/>
  <c r="C38" i="1"/>
  <c r="C12" i="1"/>
  <c r="D18" i="1"/>
  <c r="D44" i="1"/>
  <c r="D51" i="1" s="1"/>
  <c r="C37" i="1"/>
  <c r="E44" i="1"/>
  <c r="E51" i="1" s="1"/>
  <c r="C18" i="1" l="1"/>
  <c r="C44" i="1"/>
  <c r="C51" i="1" s="1"/>
</calcChain>
</file>

<file path=xl/sharedStrings.xml><?xml version="1.0" encoding="utf-8"?>
<sst xmlns="http://schemas.openxmlformats.org/spreadsheetml/2006/main" count="139" uniqueCount="58">
  <si>
    <t>Non MN products</t>
  </si>
  <si>
    <t>Total MN products</t>
  </si>
  <si>
    <t>MSHO</t>
  </si>
  <si>
    <t>PMAP</t>
  </si>
  <si>
    <t>Dental</t>
  </si>
  <si>
    <t>Sales expenses</t>
  </si>
  <si>
    <t>General business/office expense</t>
  </si>
  <si>
    <t>Consulting and professional fees</t>
  </si>
  <si>
    <t>Other expenses</t>
  </si>
  <si>
    <t>Commercial</t>
  </si>
  <si>
    <t>Total</t>
  </si>
  <si>
    <t>Line</t>
  </si>
  <si>
    <t>Total Indirect Expenses</t>
  </si>
  <si>
    <t>Total Direct Expenses</t>
  </si>
  <si>
    <t>Minnesota Supplement Report #1A</t>
  </si>
  <si>
    <t>Public Information, Minnesota Statutes § 62D.08</t>
  </si>
  <si>
    <t>Direct Non-Claim Expenses</t>
  </si>
  <si>
    <t>Reallocated Indirect Non-Claim Expenses</t>
  </si>
  <si>
    <t>Direct plus Indirect Non-Claim Expenses</t>
  </si>
  <si>
    <t>Total Non-Claim Expenses = Sum of Lines 17 to 23</t>
  </si>
  <si>
    <t>Revenues (Supp Report #1, Line 8)</t>
  </si>
  <si>
    <t>Incurred Claims (Supp Report #1, Line 18  + Line 22)</t>
  </si>
  <si>
    <t>Federal and Foreign Income Taxes Incurred</t>
  </si>
  <si>
    <t>Aggregate Write Ins for Other Income or (Expenses)</t>
  </si>
  <si>
    <t>Net Investment Gain/(Loss) (Allocated)</t>
  </si>
  <si>
    <t>REALLOCATION OF EXPENSES AND INVESTMENT INCOME</t>
  </si>
  <si>
    <t>Claims Adjustment Expenses</t>
  </si>
  <si>
    <t>Net Income = Lines 26+28+29-24-25-27-30</t>
  </si>
  <si>
    <t>Indirect expenses must be allocated by dollars of premium income, or premium-equivalent for ASO business.</t>
  </si>
  <si>
    <t>Investment gain must be allocated by the prior five years of net income.</t>
  </si>
  <si>
    <t xml:space="preserve">DRAFT </t>
  </si>
  <si>
    <t>Sales expenses:  commissions, marketing and advertising; cost of sales-related materials, postage, telephone and printing materials</t>
  </si>
  <si>
    <t>General business and office type expenses:  rent; non-sales related postage, express and telephone; non-sales related printing and office supplies; taxes (excluding state premium taxes and assessments), licenses and fees; traveling expenses; insurance, except on real estate; collection and bank service charges; group service and administration fees; real estate expenses; real estate taxes; equipment; occupancy, depreciation and amortization; cost of depreciation of ECP equipment and software</t>
  </si>
  <si>
    <t>Consulting and professional fees:  legal fees and expenses; certifications and accreditation fees; auditing, actuarial and other consulting fees; board, bureaus and association fees</t>
  </si>
  <si>
    <t>Outsourced services:  ECP; claims and other services</t>
  </si>
  <si>
    <t>Other expenses:  investment expenses not included elsewhere; aggregate write-ins for expenses; reimbursements by uninsured plans; reimbursements from fiscal intermediaries.</t>
  </si>
  <si>
    <t>State premium taxes and assessments</t>
  </si>
  <si>
    <t>Employee benefit expenses: salaries, wages and benefits</t>
  </si>
  <si>
    <t>These categorized administrative expenses should roll up into the general administrative expenses reported on line 21 on Minnesota Supplement Report #1, as well as the underwriting and investment exhibit part 3 – analysis of expenses, of the NAIC health blank. The categories are broken down as follows:</t>
  </si>
  <si>
    <t>Outsourced services</t>
  </si>
  <si>
    <t>Employee benefit expenses</t>
  </si>
  <si>
    <t>HealthPartners, Inc.</t>
  </si>
  <si>
    <t xml:space="preserve"> </t>
  </si>
  <si>
    <t>Medicare</t>
  </si>
  <si>
    <t>Advantage</t>
  </si>
  <si>
    <t>Cost</t>
  </si>
  <si>
    <t>Part D</t>
  </si>
  <si>
    <t>Supplement</t>
  </si>
  <si>
    <t>Integrated</t>
  </si>
  <si>
    <t>MN Care</t>
  </si>
  <si>
    <t>SNBC MA</t>
  </si>
  <si>
    <t xml:space="preserve">SNBC </t>
  </si>
  <si>
    <t>Only</t>
  </si>
  <si>
    <t>MSC+</t>
  </si>
  <si>
    <t>For the Year Ending December 31, 2024</t>
  </si>
  <si>
    <t>Current as of 4/14/2025</t>
  </si>
  <si>
    <t xml:space="preserve">For most recent version go to </t>
  </si>
  <si>
    <t>https://www.health.state.mn.us/facilities/insurance/managedcare/reports/index.html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</si>
</sst>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0" fontId="3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5" fillId="0" borderId="0" xfId="0" applyFont="1"/>
    <xf numFmtId="164" fontId="5" fillId="0" borderId="0" xfId="0" applyNumberFormat="1" applyFont="1"/>
    <xf numFmtId="0" fontId="2" fillId="0" borderId="3" xfId="0" applyFont="1" applyBorder="1" applyAlignment="1">
      <alignment horizontal="center" vertical="top"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0" fillId="0" borderId="0" xfId="0" applyAlignment="1">
      <alignment wrapText="1"/>
    </xf>
    <xf numFmtId="0" fontId="8" fillId="0" borderId="0" xfId="0" applyFont="1"/>
    <xf numFmtId="0" fontId="9" fillId="0" borderId="0" xfId="0" applyFont="1" applyAlignment="1">
      <alignment wrapText="1"/>
    </xf>
    <xf numFmtId="0" fontId="2" fillId="0" borderId="5" xfId="0" applyFont="1" applyBorder="1" applyAlignment="1">
      <alignment vertical="top" wrapText="1"/>
    </xf>
    <xf numFmtId="15" fontId="0" fillId="0" borderId="0" xfId="0" applyNumberFormat="1"/>
    <xf numFmtId="38" fontId="2" fillId="0" borderId="2" xfId="0" applyNumberFormat="1" applyFont="1" applyBorder="1" applyAlignment="1">
      <alignment horizontal="right" vertical="top" wrapText="1"/>
    </xf>
    <xf numFmtId="38" fontId="3" fillId="2" borderId="2" xfId="0" applyNumberFormat="1" applyFont="1" applyFill="1" applyBorder="1" applyAlignment="1">
      <alignment horizontal="right" vertical="top" wrapText="1"/>
    </xf>
    <xf numFmtId="0" fontId="2" fillId="0" borderId="2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right" vertical="top" wrapText="1"/>
    </xf>
    <xf numFmtId="0" fontId="0" fillId="0" borderId="7" xfId="0" applyBorder="1"/>
    <xf numFmtId="0" fontId="3" fillId="0" borderId="4" xfId="0" applyFont="1" applyBorder="1" applyAlignment="1">
      <alignment horizontal="center" vertical="top" wrapText="1"/>
    </xf>
    <xf numFmtId="0" fontId="0" fillId="0" borderId="9" xfId="0" applyBorder="1"/>
    <xf numFmtId="0" fontId="3" fillId="0" borderId="9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1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horizontal="center" vertical="top"/>
    </xf>
    <xf numFmtId="0" fontId="0" fillId="0" borderId="0" xfId="0" applyFill="1"/>
    <xf numFmtId="0" fontId="3" fillId="0" borderId="0" xfId="0" applyFont="1" applyFill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2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38" fontId="2" fillId="0" borderId="4" xfId="0" applyNumberFormat="1" applyFont="1" applyFill="1" applyBorder="1" applyAlignment="1">
      <alignment horizontal="right" vertical="top" wrapText="1"/>
    </xf>
    <xf numFmtId="38" fontId="2" fillId="0" borderId="2" xfId="0" applyNumberFormat="1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2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2"/>
  <sheetViews>
    <sheetView tabSelected="1"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0" defaultRowHeight="15" zeroHeight="1" x14ac:dyDescent="0.25"/>
  <cols>
    <col min="1" max="1" width="9.140625" customWidth="1"/>
    <col min="2" max="2" width="51.5703125" customWidth="1"/>
    <col min="3" max="3" width="14.85546875" bestFit="1" customWidth="1"/>
    <col min="4" max="4" width="12.5703125" customWidth="1"/>
    <col min="5" max="5" width="15.42578125" customWidth="1"/>
    <col min="6" max="6" width="12.5703125" customWidth="1"/>
    <col min="7" max="13" width="12.5703125" style="36" customWidth="1"/>
    <col min="14" max="14" width="14.42578125" style="36" bestFit="1" customWidth="1"/>
    <col min="15" max="15" width="12.5703125" style="36" customWidth="1"/>
    <col min="16" max="16" width="12.85546875" style="36" customWidth="1"/>
    <col min="17" max="17" width="12.5703125" style="36" customWidth="1"/>
    <col min="18" max="21" width="12.5703125" hidden="1"/>
    <col min="22" max="16384" width="9.140625" hidden="1"/>
  </cols>
  <sheetData>
    <row r="1" spans="1:18" ht="15.75" x14ac:dyDescent="0.25">
      <c r="G1" s="35" t="s">
        <v>41</v>
      </c>
    </row>
    <row r="2" spans="1:18" ht="23.25" x14ac:dyDescent="0.35">
      <c r="B2" s="12"/>
      <c r="C2" s="11"/>
      <c r="G2" s="37" t="s">
        <v>14</v>
      </c>
    </row>
    <row r="3" spans="1:18" ht="15.75" x14ac:dyDescent="0.25">
      <c r="C3" s="22"/>
      <c r="G3" s="37" t="s">
        <v>25</v>
      </c>
    </row>
    <row r="4" spans="1:18" ht="15.75" x14ac:dyDescent="0.25">
      <c r="G4" s="37" t="s">
        <v>54</v>
      </c>
      <c r="M4" s="36" t="s">
        <v>42</v>
      </c>
    </row>
    <row r="5" spans="1:18" ht="15.75" x14ac:dyDescent="0.25">
      <c r="G5" s="38" t="s">
        <v>15</v>
      </c>
      <c r="M5" s="36" t="s">
        <v>42</v>
      </c>
    </row>
    <row r="6" spans="1:18" ht="15.75" x14ac:dyDescent="0.25">
      <c r="E6" s="7"/>
    </row>
    <row r="7" spans="1:18" ht="15.75" x14ac:dyDescent="0.25">
      <c r="A7" s="4"/>
      <c r="B7" s="4"/>
      <c r="C7" s="8">
        <v>1</v>
      </c>
      <c r="D7" s="8">
        <v>2</v>
      </c>
      <c r="E7" s="8">
        <v>3</v>
      </c>
      <c r="F7" s="8">
        <v>4</v>
      </c>
      <c r="G7" s="39">
        <v>5</v>
      </c>
      <c r="H7" s="39">
        <v>6</v>
      </c>
      <c r="I7" s="39">
        <v>7</v>
      </c>
      <c r="J7" s="39">
        <v>8</v>
      </c>
      <c r="K7" s="39">
        <v>9</v>
      </c>
      <c r="L7" s="39">
        <v>10</v>
      </c>
      <c r="M7" s="39">
        <v>11</v>
      </c>
      <c r="N7" s="39">
        <v>12</v>
      </c>
      <c r="O7" s="39">
        <v>13</v>
      </c>
      <c r="P7" s="39">
        <v>14</v>
      </c>
      <c r="Q7" s="39">
        <v>15</v>
      </c>
    </row>
    <row r="8" spans="1:18" ht="17.100000000000001" customHeight="1" x14ac:dyDescent="0.25">
      <c r="C8" s="27"/>
      <c r="Q8" s="40" t="s">
        <v>42</v>
      </c>
      <c r="R8" s="1"/>
    </row>
    <row r="9" spans="1:18" ht="17.100000000000001" customHeight="1" x14ac:dyDescent="0.25">
      <c r="A9" s="4"/>
      <c r="B9" s="4"/>
      <c r="C9" s="29"/>
      <c r="D9" s="29"/>
      <c r="E9" s="29"/>
      <c r="F9" s="29"/>
      <c r="G9" s="30" t="s">
        <v>43</v>
      </c>
      <c r="H9" s="30" t="s">
        <v>43</v>
      </c>
      <c r="I9" s="30" t="s">
        <v>43</v>
      </c>
      <c r="J9" s="32" t="s">
        <v>43</v>
      </c>
      <c r="K9" s="30" t="s">
        <v>42</v>
      </c>
      <c r="L9" s="30" t="s">
        <v>50</v>
      </c>
      <c r="M9" s="30" t="s">
        <v>51</v>
      </c>
      <c r="N9" s="30" t="s">
        <v>42</v>
      </c>
      <c r="O9" s="32" t="s">
        <v>42</v>
      </c>
      <c r="P9" s="30" t="s">
        <v>42</v>
      </c>
      <c r="Q9" s="34" t="s">
        <v>42</v>
      </c>
      <c r="R9" s="1"/>
    </row>
    <row r="10" spans="1:18" ht="17.100000000000001" customHeight="1" x14ac:dyDescent="0.25">
      <c r="A10" s="8" t="s">
        <v>11</v>
      </c>
      <c r="B10" s="8" t="s">
        <v>16</v>
      </c>
      <c r="C10" s="28" t="s">
        <v>10</v>
      </c>
      <c r="D10" s="28" t="s">
        <v>0</v>
      </c>
      <c r="E10" s="28" t="s">
        <v>1</v>
      </c>
      <c r="F10" s="28" t="s">
        <v>9</v>
      </c>
      <c r="G10" s="31" t="s">
        <v>44</v>
      </c>
      <c r="H10" s="31" t="s">
        <v>45</v>
      </c>
      <c r="I10" s="31" t="s">
        <v>47</v>
      </c>
      <c r="J10" s="33" t="s">
        <v>46</v>
      </c>
      <c r="K10" s="31" t="s">
        <v>2</v>
      </c>
      <c r="L10" s="31" t="s">
        <v>52</v>
      </c>
      <c r="M10" s="31" t="s">
        <v>48</v>
      </c>
      <c r="N10" s="31" t="s">
        <v>3</v>
      </c>
      <c r="O10" s="33" t="s">
        <v>53</v>
      </c>
      <c r="P10" s="31" t="s">
        <v>49</v>
      </c>
      <c r="Q10" s="31" t="s">
        <v>4</v>
      </c>
      <c r="R10" s="1"/>
    </row>
    <row r="11" spans="1:18" ht="17.100000000000001" customHeight="1" x14ac:dyDescent="0.25">
      <c r="A11" s="8">
        <v>1</v>
      </c>
      <c r="B11" s="9" t="s">
        <v>40</v>
      </c>
      <c r="C11" s="23">
        <f>SUM(D11:E11)</f>
        <v>79012830</v>
      </c>
      <c r="D11" s="23">
        <f>79012830-E11</f>
        <v>2910745</v>
      </c>
      <c r="E11" s="23">
        <f>SUM(F11:Q11)</f>
        <v>76102085</v>
      </c>
      <c r="F11" s="23">
        <v>23576182</v>
      </c>
      <c r="G11" s="41">
        <v>13953222</v>
      </c>
      <c r="H11" s="41">
        <v>259</v>
      </c>
      <c r="I11" s="42">
        <f>981574-1</f>
        <v>981573</v>
      </c>
      <c r="J11" s="42">
        <v>504841</v>
      </c>
      <c r="K11" s="42">
        <v>2325890</v>
      </c>
      <c r="L11" s="42">
        <f>1683451-1</f>
        <v>1683450</v>
      </c>
      <c r="M11" s="42">
        <v>0</v>
      </c>
      <c r="N11" s="42">
        <f>19641844+7100049</f>
        <v>26741893</v>
      </c>
      <c r="O11" s="42">
        <v>577884</v>
      </c>
      <c r="P11" s="41">
        <f>3508428-1</f>
        <v>3508427</v>
      </c>
      <c r="Q11" s="41">
        <v>2248464</v>
      </c>
    </row>
    <row r="12" spans="1:18" ht="17.100000000000001" customHeight="1" x14ac:dyDescent="0.25">
      <c r="A12" s="8">
        <v>2</v>
      </c>
      <c r="B12" s="9" t="s">
        <v>5</v>
      </c>
      <c r="C12" s="23">
        <f t="shared" ref="C12:C17" si="0">SUM(D12:E12)</f>
        <v>31888344</v>
      </c>
      <c r="D12" s="23">
        <f>26815952+5072392-E12</f>
        <v>2606692</v>
      </c>
      <c r="E12" s="23">
        <f t="shared" ref="E12:E17" si="1">SUM(F12:Q12)</f>
        <v>29281652</v>
      </c>
      <c r="F12" s="23">
        <f>16272826+1513522</f>
        <v>17786348</v>
      </c>
      <c r="G12" s="42">
        <f>3003133+895756</f>
        <v>3898889</v>
      </c>
      <c r="H12" s="42">
        <v>17</v>
      </c>
      <c r="I12" s="42">
        <f>342927+63014</f>
        <v>405941</v>
      </c>
      <c r="J12" s="42">
        <f>20318+32409</f>
        <v>52727</v>
      </c>
      <c r="K12" s="42">
        <v>149315</v>
      </c>
      <c r="L12" s="42">
        <v>108073</v>
      </c>
      <c r="M12" s="42">
        <v>0</v>
      </c>
      <c r="N12" s="42">
        <f>1260949+455802</f>
        <v>1716751</v>
      </c>
      <c r="O12" s="42">
        <v>37098</v>
      </c>
      <c r="P12" s="42">
        <v>225231</v>
      </c>
      <c r="Q12" s="42">
        <f>4756917+144345</f>
        <v>4901262</v>
      </c>
    </row>
    <row r="13" spans="1:18" ht="17.100000000000001" customHeight="1" x14ac:dyDescent="0.25">
      <c r="A13" s="8">
        <v>3</v>
      </c>
      <c r="B13" s="9" t="s">
        <v>6</v>
      </c>
      <c r="C13" s="23">
        <f t="shared" si="0"/>
        <v>12318993</v>
      </c>
      <c r="D13" s="23">
        <f>12318993-E13</f>
        <v>453817</v>
      </c>
      <c r="E13" s="23">
        <f t="shared" si="1"/>
        <v>11865176</v>
      </c>
      <c r="F13" s="23">
        <v>3675793</v>
      </c>
      <c r="G13" s="42">
        <v>2175465</v>
      </c>
      <c r="H13" s="42">
        <v>40</v>
      </c>
      <c r="I13" s="42">
        <v>153039</v>
      </c>
      <c r="J13" s="42">
        <v>78710</v>
      </c>
      <c r="K13" s="42">
        <v>362633</v>
      </c>
      <c r="L13" s="42">
        <v>262469</v>
      </c>
      <c r="M13" s="42">
        <v>0</v>
      </c>
      <c r="N13" s="42">
        <f>3062385+1106978</f>
        <v>4169363</v>
      </c>
      <c r="O13" s="42">
        <v>90099</v>
      </c>
      <c r="P13" s="42">
        <v>547004</v>
      </c>
      <c r="Q13" s="42">
        <v>350561</v>
      </c>
    </row>
    <row r="14" spans="1:18" ht="17.100000000000001" customHeight="1" x14ac:dyDescent="0.25">
      <c r="A14" s="8">
        <v>4</v>
      </c>
      <c r="B14" s="21" t="s">
        <v>36</v>
      </c>
      <c r="C14" s="23">
        <f t="shared" si="0"/>
        <v>49407597</v>
      </c>
      <c r="D14" s="23">
        <f>42862409+6545188-E14</f>
        <v>241117</v>
      </c>
      <c r="E14" s="23">
        <f t="shared" si="1"/>
        <v>49166480</v>
      </c>
      <c r="F14" s="23">
        <f>15967549+1952981</f>
        <v>17920530</v>
      </c>
      <c r="G14" s="42">
        <v>1155843</v>
      </c>
      <c r="H14" s="42">
        <v>21</v>
      </c>
      <c r="I14" s="42">
        <v>81311</v>
      </c>
      <c r="J14" s="42">
        <v>41820</v>
      </c>
      <c r="K14" s="42">
        <f>2894839+192670</f>
        <v>3087509</v>
      </c>
      <c r="L14" s="42">
        <f>2330833+139452</f>
        <v>2470285</v>
      </c>
      <c r="M14" s="42">
        <v>0</v>
      </c>
      <c r="N14" s="42">
        <f>9453127+7728011+1627072+588147</f>
        <v>19396357</v>
      </c>
      <c r="O14" s="42">
        <f>1296169+47870</f>
        <v>1344039</v>
      </c>
      <c r="P14" s="42">
        <f>1497151+290628</f>
        <v>1787779</v>
      </c>
      <c r="Q14" s="42">
        <f>1694730+186256</f>
        <v>1880986</v>
      </c>
    </row>
    <row r="15" spans="1:18" ht="17.100000000000001" customHeight="1" x14ac:dyDescent="0.25">
      <c r="A15" s="8">
        <v>5</v>
      </c>
      <c r="B15" s="9" t="s">
        <v>7</v>
      </c>
      <c r="C15" s="23">
        <f t="shared" si="0"/>
        <v>13770255</v>
      </c>
      <c r="D15" s="23">
        <f>13770255-E15</f>
        <v>507278</v>
      </c>
      <c r="E15" s="23">
        <f t="shared" si="1"/>
        <v>13262977</v>
      </c>
      <c r="F15" s="23">
        <v>4108827</v>
      </c>
      <c r="G15" s="42">
        <v>2431750</v>
      </c>
      <c r="H15" s="42">
        <v>45</v>
      </c>
      <c r="I15" s="42">
        <v>171068</v>
      </c>
      <c r="J15" s="42">
        <v>87983</v>
      </c>
      <c r="K15" s="42">
        <v>405353</v>
      </c>
      <c r="L15" s="42">
        <v>293390</v>
      </c>
      <c r="M15" s="42">
        <v>0</v>
      </c>
      <c r="N15" s="42">
        <f>3423156+1237388</f>
        <v>4660544</v>
      </c>
      <c r="O15" s="42">
        <v>100713</v>
      </c>
      <c r="P15" s="42">
        <v>611444</v>
      </c>
      <c r="Q15" s="42">
        <v>391860</v>
      </c>
    </row>
    <row r="16" spans="1:18" ht="17.100000000000001" customHeight="1" x14ac:dyDescent="0.25">
      <c r="A16" s="8">
        <v>6</v>
      </c>
      <c r="B16" s="9" t="s">
        <v>39</v>
      </c>
      <c r="C16" s="23">
        <f t="shared" si="0"/>
        <v>10410525</v>
      </c>
      <c r="D16" s="23">
        <f>10410525-E16</f>
        <v>383514</v>
      </c>
      <c r="E16" s="23">
        <f t="shared" si="1"/>
        <v>10027011</v>
      </c>
      <c r="F16" s="23">
        <v>3106336</v>
      </c>
      <c r="G16" s="42">
        <v>1838440</v>
      </c>
      <c r="H16" s="42">
        <v>34</v>
      </c>
      <c r="I16" s="42">
        <v>129330</v>
      </c>
      <c r="J16" s="42">
        <v>66516</v>
      </c>
      <c r="K16" s="42">
        <v>306453</v>
      </c>
      <c r="L16" s="42">
        <v>221807</v>
      </c>
      <c r="M16" s="42">
        <v>0</v>
      </c>
      <c r="N16" s="42">
        <f>2587958+935484</f>
        <v>3523442</v>
      </c>
      <c r="O16" s="42">
        <v>76140</v>
      </c>
      <c r="P16" s="42">
        <v>462261</v>
      </c>
      <c r="Q16" s="42">
        <v>296252</v>
      </c>
    </row>
    <row r="17" spans="1:19" ht="17.100000000000001" customHeight="1" x14ac:dyDescent="0.25">
      <c r="A17" s="8">
        <v>7</v>
      </c>
      <c r="B17" s="9" t="s">
        <v>8</v>
      </c>
      <c r="C17" s="23">
        <f t="shared" si="0"/>
        <v>3650085</v>
      </c>
      <c r="D17" s="23">
        <f>3650085-E17</f>
        <v>134464</v>
      </c>
      <c r="E17" s="23">
        <f t="shared" si="1"/>
        <v>3515621</v>
      </c>
      <c r="F17" s="23">
        <v>1089128</v>
      </c>
      <c r="G17" s="42">
        <v>644584</v>
      </c>
      <c r="H17" s="42">
        <v>12</v>
      </c>
      <c r="I17" s="42">
        <v>45345</v>
      </c>
      <c r="J17" s="42">
        <v>23322</v>
      </c>
      <c r="K17" s="42">
        <v>107447</v>
      </c>
      <c r="L17" s="42">
        <v>77769</v>
      </c>
      <c r="M17" s="42">
        <v>0</v>
      </c>
      <c r="N17" s="42">
        <f>907377+327995</f>
        <v>1235372</v>
      </c>
      <c r="O17" s="42">
        <v>26696</v>
      </c>
      <c r="P17" s="42">
        <v>162076</v>
      </c>
      <c r="Q17" s="42">
        <v>103870</v>
      </c>
    </row>
    <row r="18" spans="1:19" s="1" customFormat="1" ht="17.100000000000001" customHeight="1" x14ac:dyDescent="0.25">
      <c r="A18" s="8">
        <v>8</v>
      </c>
      <c r="B18" s="10" t="s">
        <v>13</v>
      </c>
      <c r="C18" s="24">
        <f>SUM(C11:C17)</f>
        <v>200458629</v>
      </c>
      <c r="D18" s="24">
        <f t="shared" ref="D18:Q18" si="2">SUM(D11:D17)</f>
        <v>7237627</v>
      </c>
      <c r="E18" s="24">
        <f t="shared" si="2"/>
        <v>193221002</v>
      </c>
      <c r="F18" s="24">
        <f t="shared" si="2"/>
        <v>71263144</v>
      </c>
      <c r="G18" s="24">
        <f t="shared" si="2"/>
        <v>26098193</v>
      </c>
      <c r="H18" s="24">
        <f t="shared" si="2"/>
        <v>428</v>
      </c>
      <c r="I18" s="24">
        <f t="shared" si="2"/>
        <v>1967607</v>
      </c>
      <c r="J18" s="24">
        <f t="shared" si="2"/>
        <v>855919</v>
      </c>
      <c r="K18" s="24">
        <f t="shared" si="2"/>
        <v>6744600</v>
      </c>
      <c r="L18" s="24">
        <f t="shared" ref="L18" si="3">SUM(L11:L17)</f>
        <v>5117243</v>
      </c>
      <c r="M18" s="24">
        <f t="shared" si="2"/>
        <v>0</v>
      </c>
      <c r="N18" s="24">
        <f t="shared" si="2"/>
        <v>61443722</v>
      </c>
      <c r="O18" s="24">
        <f t="shared" si="2"/>
        <v>2252669</v>
      </c>
      <c r="P18" s="24">
        <f t="shared" si="2"/>
        <v>7304222</v>
      </c>
      <c r="Q18" s="24">
        <f t="shared" si="2"/>
        <v>10173255</v>
      </c>
    </row>
    <row r="19" spans="1:19" ht="17.100000000000001" customHeight="1" x14ac:dyDescent="0.25">
      <c r="A19" s="4"/>
      <c r="B19" s="3"/>
      <c r="C19" s="6"/>
      <c r="D19" s="6"/>
      <c r="E19" s="6"/>
      <c r="F19" s="6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</row>
    <row r="20" spans="1:19" ht="17.100000000000001" customHeight="1" x14ac:dyDescent="0.25">
      <c r="A20" s="4"/>
      <c r="B20" s="4"/>
      <c r="C20" s="8">
        <v>1</v>
      </c>
      <c r="D20" s="8">
        <v>2</v>
      </c>
      <c r="E20" s="8">
        <v>3</v>
      </c>
      <c r="F20" s="8">
        <v>4</v>
      </c>
      <c r="G20" s="39">
        <v>5</v>
      </c>
      <c r="H20" s="39">
        <v>6</v>
      </c>
      <c r="I20" s="39">
        <v>7</v>
      </c>
      <c r="J20" s="39">
        <v>8</v>
      </c>
      <c r="K20" s="39">
        <v>9</v>
      </c>
      <c r="L20" s="39">
        <v>10</v>
      </c>
      <c r="M20" s="39">
        <v>11</v>
      </c>
      <c r="N20" s="39">
        <v>12</v>
      </c>
      <c r="O20" s="39">
        <v>13</v>
      </c>
      <c r="P20" s="39">
        <v>14</v>
      </c>
      <c r="Q20" s="39">
        <v>15</v>
      </c>
      <c r="R20" s="1"/>
    </row>
    <row r="21" spans="1:19" ht="17.100000000000001" customHeight="1" x14ac:dyDescent="0.25">
      <c r="C21" s="27"/>
      <c r="Q21" s="40" t="s">
        <v>42</v>
      </c>
    </row>
    <row r="22" spans="1:19" ht="17.100000000000001" customHeight="1" x14ac:dyDescent="0.25">
      <c r="A22" s="4"/>
      <c r="B22" s="4"/>
      <c r="C22" s="29"/>
      <c r="D22" s="29"/>
      <c r="E22" s="29"/>
      <c r="F22" s="29"/>
      <c r="G22" s="30" t="s">
        <v>43</v>
      </c>
      <c r="H22" s="30" t="s">
        <v>43</v>
      </c>
      <c r="I22" s="30" t="s">
        <v>43</v>
      </c>
      <c r="J22" s="32" t="s">
        <v>43</v>
      </c>
      <c r="K22" s="30" t="s">
        <v>42</v>
      </c>
      <c r="L22" s="30" t="s">
        <v>50</v>
      </c>
      <c r="M22" s="30" t="s">
        <v>51</v>
      </c>
      <c r="N22" s="30" t="s">
        <v>42</v>
      </c>
      <c r="O22" s="32" t="s">
        <v>42</v>
      </c>
      <c r="P22" s="30" t="s">
        <v>42</v>
      </c>
      <c r="Q22" s="34" t="s">
        <v>42</v>
      </c>
    </row>
    <row r="23" spans="1:19" ht="17.100000000000001" customHeight="1" x14ac:dyDescent="0.25">
      <c r="A23" s="8" t="s">
        <v>11</v>
      </c>
      <c r="B23" s="8" t="s">
        <v>17</v>
      </c>
      <c r="C23" s="28" t="s">
        <v>10</v>
      </c>
      <c r="D23" s="28" t="s">
        <v>0</v>
      </c>
      <c r="E23" s="28" t="s">
        <v>1</v>
      </c>
      <c r="F23" s="28" t="s">
        <v>9</v>
      </c>
      <c r="G23" s="31" t="s">
        <v>44</v>
      </c>
      <c r="H23" s="31" t="s">
        <v>45</v>
      </c>
      <c r="I23" s="31" t="s">
        <v>47</v>
      </c>
      <c r="J23" s="33" t="s">
        <v>46</v>
      </c>
      <c r="K23" s="31" t="s">
        <v>2</v>
      </c>
      <c r="L23" s="31" t="s">
        <v>52</v>
      </c>
      <c r="M23" s="31" t="s">
        <v>48</v>
      </c>
      <c r="N23" s="31" t="s">
        <v>3</v>
      </c>
      <c r="O23" s="33" t="s">
        <v>53</v>
      </c>
      <c r="P23" s="31" t="s">
        <v>49</v>
      </c>
      <c r="Q23" s="31" t="s">
        <v>4</v>
      </c>
    </row>
    <row r="24" spans="1:19" ht="17.100000000000001" customHeight="1" x14ac:dyDescent="0.25">
      <c r="A24" s="8">
        <v>9</v>
      </c>
      <c r="B24" s="9" t="s">
        <v>40</v>
      </c>
      <c r="C24" s="25">
        <f>SUM(D24:E24)</f>
        <v>0</v>
      </c>
      <c r="D24" s="25">
        <v>0</v>
      </c>
      <c r="E24" s="25">
        <f>SUM(F24:Q24)</f>
        <v>0</v>
      </c>
      <c r="F24" s="25">
        <v>0</v>
      </c>
      <c r="G24" s="44">
        <v>0</v>
      </c>
      <c r="H24" s="44">
        <v>0</v>
      </c>
      <c r="I24" s="44">
        <v>0</v>
      </c>
      <c r="J24" s="44">
        <v>0</v>
      </c>
      <c r="K24" s="44">
        <v>0</v>
      </c>
      <c r="L24" s="44">
        <v>0</v>
      </c>
      <c r="M24" s="44">
        <v>0</v>
      </c>
      <c r="N24" s="44">
        <v>0</v>
      </c>
      <c r="O24" s="44">
        <v>0</v>
      </c>
      <c r="P24" s="44">
        <v>0</v>
      </c>
      <c r="Q24" s="44">
        <v>0</v>
      </c>
    </row>
    <row r="25" spans="1:19" ht="17.100000000000001" customHeight="1" x14ac:dyDescent="0.25">
      <c r="A25" s="8">
        <v>10</v>
      </c>
      <c r="B25" s="9" t="s">
        <v>5</v>
      </c>
      <c r="C25" s="25">
        <f t="shared" ref="C25:C30" si="4">SUM(D25:E25)</f>
        <v>0</v>
      </c>
      <c r="D25" s="25">
        <v>0</v>
      </c>
      <c r="E25" s="25">
        <f t="shared" ref="E25:E30" si="5">SUM(F25:Q25)</f>
        <v>0</v>
      </c>
      <c r="F25" s="25">
        <v>0</v>
      </c>
      <c r="G25" s="44">
        <v>0</v>
      </c>
      <c r="H25" s="44">
        <v>0</v>
      </c>
      <c r="I25" s="44">
        <v>0</v>
      </c>
      <c r="J25" s="44">
        <v>0</v>
      </c>
      <c r="K25" s="44">
        <v>0</v>
      </c>
      <c r="L25" s="44">
        <v>0</v>
      </c>
      <c r="M25" s="44">
        <v>0</v>
      </c>
      <c r="N25" s="44">
        <v>0</v>
      </c>
      <c r="O25" s="44">
        <v>0</v>
      </c>
      <c r="P25" s="44">
        <v>0</v>
      </c>
      <c r="Q25" s="44">
        <v>0</v>
      </c>
    </row>
    <row r="26" spans="1:19" ht="17.100000000000001" customHeight="1" x14ac:dyDescent="0.25">
      <c r="A26" s="8">
        <v>11</v>
      </c>
      <c r="B26" s="9" t="s">
        <v>6</v>
      </c>
      <c r="C26" s="25">
        <f t="shared" si="4"/>
        <v>0</v>
      </c>
      <c r="D26" s="25">
        <v>0</v>
      </c>
      <c r="E26" s="25">
        <f t="shared" si="5"/>
        <v>0</v>
      </c>
      <c r="F26" s="25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</row>
    <row r="27" spans="1:19" ht="17.100000000000001" customHeight="1" x14ac:dyDescent="0.25">
      <c r="A27" s="8">
        <v>12</v>
      </c>
      <c r="B27" s="21" t="s">
        <v>36</v>
      </c>
      <c r="C27" s="25">
        <f t="shared" si="4"/>
        <v>0</v>
      </c>
      <c r="D27" s="25">
        <v>0</v>
      </c>
      <c r="E27" s="25">
        <f t="shared" si="5"/>
        <v>0</v>
      </c>
      <c r="F27" s="25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</row>
    <row r="28" spans="1:19" ht="17.100000000000001" customHeight="1" x14ac:dyDescent="0.25">
      <c r="A28" s="8">
        <v>13</v>
      </c>
      <c r="B28" s="9" t="s">
        <v>7</v>
      </c>
      <c r="C28" s="25">
        <f t="shared" si="4"/>
        <v>0</v>
      </c>
      <c r="D28" s="25">
        <v>0</v>
      </c>
      <c r="E28" s="25">
        <f t="shared" si="5"/>
        <v>0</v>
      </c>
      <c r="F28" s="25">
        <v>0</v>
      </c>
      <c r="G28" s="44">
        <v>0</v>
      </c>
      <c r="H28" s="44">
        <v>0</v>
      </c>
      <c r="I28" s="44">
        <v>0</v>
      </c>
      <c r="J28" s="44">
        <v>0</v>
      </c>
      <c r="K28" s="44">
        <v>0</v>
      </c>
      <c r="L28" s="44">
        <v>0</v>
      </c>
      <c r="M28" s="44">
        <v>0</v>
      </c>
      <c r="N28" s="44">
        <v>0</v>
      </c>
      <c r="O28" s="44">
        <v>0</v>
      </c>
      <c r="P28" s="44">
        <v>0</v>
      </c>
      <c r="Q28" s="44">
        <v>0</v>
      </c>
    </row>
    <row r="29" spans="1:19" ht="17.100000000000001" customHeight="1" x14ac:dyDescent="0.25">
      <c r="A29" s="8">
        <v>14</v>
      </c>
      <c r="B29" s="9" t="s">
        <v>39</v>
      </c>
      <c r="C29" s="25">
        <f t="shared" si="4"/>
        <v>0</v>
      </c>
      <c r="D29" s="25">
        <v>0</v>
      </c>
      <c r="E29" s="25">
        <f t="shared" si="5"/>
        <v>0</v>
      </c>
      <c r="F29" s="25">
        <v>0</v>
      </c>
      <c r="G29" s="44">
        <v>0</v>
      </c>
      <c r="H29" s="44">
        <v>0</v>
      </c>
      <c r="I29" s="44">
        <v>0</v>
      </c>
      <c r="J29" s="44">
        <v>0</v>
      </c>
      <c r="K29" s="44">
        <v>0</v>
      </c>
      <c r="L29" s="44">
        <v>0</v>
      </c>
      <c r="M29" s="44">
        <v>0</v>
      </c>
      <c r="N29" s="44">
        <v>0</v>
      </c>
      <c r="O29" s="44">
        <v>0</v>
      </c>
      <c r="P29" s="44">
        <v>0</v>
      </c>
      <c r="Q29" s="44">
        <v>0</v>
      </c>
    </row>
    <row r="30" spans="1:19" ht="17.100000000000001" customHeight="1" x14ac:dyDescent="0.25">
      <c r="A30" s="8">
        <v>15</v>
      </c>
      <c r="B30" s="9" t="s">
        <v>8</v>
      </c>
      <c r="C30" s="25">
        <f t="shared" si="4"/>
        <v>0</v>
      </c>
      <c r="D30" s="25">
        <v>0</v>
      </c>
      <c r="E30" s="25">
        <f t="shared" si="5"/>
        <v>0</v>
      </c>
      <c r="F30" s="25">
        <v>0</v>
      </c>
      <c r="G30" s="44">
        <v>0</v>
      </c>
      <c r="H30" s="44">
        <v>0</v>
      </c>
      <c r="I30" s="44">
        <v>0</v>
      </c>
      <c r="J30" s="44">
        <v>0</v>
      </c>
      <c r="K30" s="44">
        <v>0</v>
      </c>
      <c r="L30" s="44">
        <v>0</v>
      </c>
      <c r="M30" s="44">
        <v>0</v>
      </c>
      <c r="N30" s="44">
        <v>0</v>
      </c>
      <c r="O30" s="44">
        <v>0</v>
      </c>
      <c r="P30" s="44">
        <v>0</v>
      </c>
      <c r="Q30" s="44">
        <v>0</v>
      </c>
    </row>
    <row r="31" spans="1:19" s="1" customFormat="1" ht="17.100000000000001" customHeight="1" x14ac:dyDescent="0.25">
      <c r="A31" s="8">
        <v>16</v>
      </c>
      <c r="B31" s="10" t="s">
        <v>12</v>
      </c>
      <c r="C31" s="26">
        <f>SUM(C24:C30)</f>
        <v>0</v>
      </c>
      <c r="D31" s="26">
        <f t="shared" ref="D31" si="6">SUM(D24:D30)</f>
        <v>0</v>
      </c>
      <c r="E31" s="26">
        <f t="shared" ref="E31" si="7">SUM(E24:E30)</f>
        <v>0</v>
      </c>
      <c r="F31" s="26">
        <f t="shared" ref="F31" si="8">SUM(F24:F30)</f>
        <v>0</v>
      </c>
      <c r="G31" s="26">
        <f t="shared" ref="G31" si="9">SUM(G24:G30)</f>
        <v>0</v>
      </c>
      <c r="H31" s="26">
        <f t="shared" ref="H31" si="10">SUM(H24:H30)</f>
        <v>0</v>
      </c>
      <c r="I31" s="26">
        <f t="shared" ref="I31" si="11">SUM(I24:I30)</f>
        <v>0</v>
      </c>
      <c r="J31" s="26">
        <f t="shared" ref="J31" si="12">SUM(J24:J30)</f>
        <v>0</v>
      </c>
      <c r="K31" s="26">
        <f t="shared" ref="K31:L31" si="13">SUM(K24:K30)</f>
        <v>0</v>
      </c>
      <c r="L31" s="26">
        <f t="shared" si="13"/>
        <v>0</v>
      </c>
      <c r="M31" s="26">
        <f t="shared" ref="M31" si="14">SUM(M24:M30)</f>
        <v>0</v>
      </c>
      <c r="N31" s="26">
        <f t="shared" ref="N31" si="15">SUM(N24:N30)</f>
        <v>0</v>
      </c>
      <c r="O31" s="26">
        <f t="shared" ref="O31" si="16">SUM(O24:O30)</f>
        <v>0</v>
      </c>
      <c r="P31" s="26">
        <f t="shared" ref="P31" si="17">SUM(P24:P30)</f>
        <v>0</v>
      </c>
      <c r="Q31" s="26">
        <f t="shared" ref="Q31" si="18">SUM(Q24:Q30)</f>
        <v>0</v>
      </c>
    </row>
    <row r="32" spans="1:19" ht="17.100000000000001" customHeight="1" x14ac:dyDescent="0.25">
      <c r="A32" s="4"/>
      <c r="B32" s="3"/>
      <c r="C32" s="6"/>
      <c r="D32" s="6"/>
      <c r="E32" s="6"/>
      <c r="F32" s="6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1"/>
      <c r="S32" s="1"/>
    </row>
    <row r="33" spans="1:19" ht="17.100000000000001" customHeight="1" x14ac:dyDescent="0.25">
      <c r="A33" s="4"/>
      <c r="B33" s="2"/>
      <c r="C33" s="8">
        <v>1</v>
      </c>
      <c r="D33" s="8">
        <v>2</v>
      </c>
      <c r="E33" s="8">
        <v>3</v>
      </c>
      <c r="F33" s="8">
        <v>4</v>
      </c>
      <c r="G33" s="39">
        <v>5</v>
      </c>
      <c r="H33" s="39">
        <v>6</v>
      </c>
      <c r="I33" s="39">
        <v>7</v>
      </c>
      <c r="J33" s="39">
        <v>8</v>
      </c>
      <c r="K33" s="39">
        <v>9</v>
      </c>
      <c r="L33" s="39">
        <v>10</v>
      </c>
      <c r="M33" s="39">
        <v>11</v>
      </c>
      <c r="N33" s="39">
        <v>12</v>
      </c>
      <c r="O33" s="39">
        <v>13</v>
      </c>
      <c r="P33" s="39">
        <v>14</v>
      </c>
      <c r="Q33" s="39">
        <v>15</v>
      </c>
      <c r="R33" s="1"/>
    </row>
    <row r="34" spans="1:19" ht="17.100000000000001" customHeight="1" x14ac:dyDescent="0.25">
      <c r="C34" s="27"/>
      <c r="Q34" s="40" t="s">
        <v>42</v>
      </c>
    </row>
    <row r="35" spans="1:19" ht="17.100000000000001" customHeight="1" x14ac:dyDescent="0.25">
      <c r="A35" s="4"/>
      <c r="B35" s="2"/>
      <c r="C35" s="29"/>
      <c r="D35" s="29"/>
      <c r="E35" s="29"/>
      <c r="F35" s="29"/>
      <c r="G35" s="30" t="s">
        <v>43</v>
      </c>
      <c r="H35" s="30" t="s">
        <v>43</v>
      </c>
      <c r="I35" s="30" t="s">
        <v>43</v>
      </c>
      <c r="J35" s="32" t="s">
        <v>43</v>
      </c>
      <c r="K35" s="30" t="s">
        <v>42</v>
      </c>
      <c r="L35" s="30" t="s">
        <v>50</v>
      </c>
      <c r="M35" s="30" t="s">
        <v>51</v>
      </c>
      <c r="N35" s="30" t="s">
        <v>42</v>
      </c>
      <c r="O35" s="32" t="s">
        <v>42</v>
      </c>
      <c r="P35" s="30" t="s">
        <v>42</v>
      </c>
      <c r="Q35" s="34" t="s">
        <v>42</v>
      </c>
    </row>
    <row r="36" spans="1:19" ht="17.100000000000001" customHeight="1" x14ac:dyDescent="0.25">
      <c r="A36" s="8" t="s">
        <v>11</v>
      </c>
      <c r="B36" s="10" t="s">
        <v>18</v>
      </c>
      <c r="C36" s="28" t="s">
        <v>10</v>
      </c>
      <c r="D36" s="28" t="s">
        <v>0</v>
      </c>
      <c r="E36" s="28" t="s">
        <v>1</v>
      </c>
      <c r="F36" s="28" t="s">
        <v>9</v>
      </c>
      <c r="G36" s="31" t="s">
        <v>44</v>
      </c>
      <c r="H36" s="31" t="s">
        <v>45</v>
      </c>
      <c r="I36" s="31" t="s">
        <v>47</v>
      </c>
      <c r="J36" s="33" t="s">
        <v>46</v>
      </c>
      <c r="K36" s="31" t="s">
        <v>2</v>
      </c>
      <c r="L36" s="31" t="s">
        <v>52</v>
      </c>
      <c r="M36" s="31" t="s">
        <v>48</v>
      </c>
      <c r="N36" s="31" t="s">
        <v>3</v>
      </c>
      <c r="O36" s="33" t="s">
        <v>53</v>
      </c>
      <c r="P36" s="31" t="s">
        <v>49</v>
      </c>
      <c r="Q36" s="31" t="s">
        <v>4</v>
      </c>
    </row>
    <row r="37" spans="1:19" ht="17.100000000000001" customHeight="1" x14ac:dyDescent="0.25">
      <c r="A37" s="8">
        <v>17</v>
      </c>
      <c r="B37" s="9" t="s">
        <v>40</v>
      </c>
      <c r="C37" s="23">
        <f t="shared" ref="C37:C43" si="19">SUM(D37:E37)</f>
        <v>79012830</v>
      </c>
      <c r="D37" s="23">
        <f t="shared" ref="D37:Q43" si="20">D24+D11</f>
        <v>2910745</v>
      </c>
      <c r="E37" s="23">
        <f t="shared" si="20"/>
        <v>76102085</v>
      </c>
      <c r="F37" s="42">
        <f t="shared" si="20"/>
        <v>23576182</v>
      </c>
      <c r="G37" s="42">
        <f t="shared" si="20"/>
        <v>13953222</v>
      </c>
      <c r="H37" s="42">
        <f t="shared" si="20"/>
        <v>259</v>
      </c>
      <c r="I37" s="42">
        <f t="shared" si="20"/>
        <v>981573</v>
      </c>
      <c r="J37" s="42">
        <f t="shared" si="20"/>
        <v>504841</v>
      </c>
      <c r="K37" s="42">
        <f t="shared" si="20"/>
        <v>2325890</v>
      </c>
      <c r="L37" s="42">
        <f t="shared" si="20"/>
        <v>1683450</v>
      </c>
      <c r="M37" s="42">
        <f t="shared" si="20"/>
        <v>0</v>
      </c>
      <c r="N37" s="42">
        <f t="shared" si="20"/>
        <v>26741893</v>
      </c>
      <c r="O37" s="42">
        <f t="shared" si="20"/>
        <v>577884</v>
      </c>
      <c r="P37" s="42">
        <f t="shared" si="20"/>
        <v>3508427</v>
      </c>
      <c r="Q37" s="42">
        <f t="shared" si="20"/>
        <v>2248464</v>
      </c>
    </row>
    <row r="38" spans="1:19" ht="17.100000000000001" customHeight="1" x14ac:dyDescent="0.25">
      <c r="A38" s="8">
        <v>18</v>
      </c>
      <c r="B38" s="9" t="s">
        <v>5</v>
      </c>
      <c r="C38" s="23">
        <f t="shared" si="19"/>
        <v>31888344</v>
      </c>
      <c r="D38" s="23">
        <f t="shared" ref="D38:Q38" si="21">D25+D12</f>
        <v>2606692</v>
      </c>
      <c r="E38" s="23">
        <f t="shared" si="21"/>
        <v>29281652</v>
      </c>
      <c r="F38" s="42">
        <f t="shared" si="20"/>
        <v>17786348</v>
      </c>
      <c r="G38" s="42">
        <f t="shared" si="21"/>
        <v>3898889</v>
      </c>
      <c r="H38" s="42">
        <f t="shared" si="21"/>
        <v>17</v>
      </c>
      <c r="I38" s="42">
        <f t="shared" si="21"/>
        <v>405941</v>
      </c>
      <c r="J38" s="42">
        <f t="shared" si="21"/>
        <v>52727</v>
      </c>
      <c r="K38" s="42">
        <f t="shared" si="21"/>
        <v>149315</v>
      </c>
      <c r="L38" s="42">
        <f t="shared" si="21"/>
        <v>108073</v>
      </c>
      <c r="M38" s="42">
        <f t="shared" si="21"/>
        <v>0</v>
      </c>
      <c r="N38" s="42">
        <f t="shared" si="21"/>
        <v>1716751</v>
      </c>
      <c r="O38" s="42">
        <f t="shared" si="21"/>
        <v>37098</v>
      </c>
      <c r="P38" s="42">
        <f t="shared" si="21"/>
        <v>225231</v>
      </c>
      <c r="Q38" s="42">
        <f t="shared" si="21"/>
        <v>4901262</v>
      </c>
    </row>
    <row r="39" spans="1:19" ht="17.100000000000001" customHeight="1" x14ac:dyDescent="0.25">
      <c r="A39" s="8">
        <v>19</v>
      </c>
      <c r="B39" s="9" t="s">
        <v>6</v>
      </c>
      <c r="C39" s="23">
        <f t="shared" si="19"/>
        <v>12318993</v>
      </c>
      <c r="D39" s="23">
        <f t="shared" ref="D39:Q39" si="22">D26+D13</f>
        <v>453817</v>
      </c>
      <c r="E39" s="23">
        <f t="shared" si="22"/>
        <v>11865176</v>
      </c>
      <c r="F39" s="42">
        <f t="shared" si="20"/>
        <v>3675793</v>
      </c>
      <c r="G39" s="42">
        <f t="shared" si="22"/>
        <v>2175465</v>
      </c>
      <c r="H39" s="42">
        <f t="shared" si="22"/>
        <v>40</v>
      </c>
      <c r="I39" s="42">
        <f t="shared" si="22"/>
        <v>153039</v>
      </c>
      <c r="J39" s="42">
        <f t="shared" si="22"/>
        <v>78710</v>
      </c>
      <c r="K39" s="42">
        <f t="shared" si="22"/>
        <v>362633</v>
      </c>
      <c r="L39" s="42">
        <f t="shared" si="22"/>
        <v>262469</v>
      </c>
      <c r="M39" s="42">
        <f t="shared" si="22"/>
        <v>0</v>
      </c>
      <c r="N39" s="42">
        <f t="shared" si="22"/>
        <v>4169363</v>
      </c>
      <c r="O39" s="42">
        <f t="shared" si="22"/>
        <v>90099</v>
      </c>
      <c r="P39" s="42">
        <f t="shared" si="22"/>
        <v>547004</v>
      </c>
      <c r="Q39" s="42">
        <f t="shared" si="22"/>
        <v>350561</v>
      </c>
    </row>
    <row r="40" spans="1:19" ht="17.100000000000001" customHeight="1" x14ac:dyDescent="0.25">
      <c r="A40" s="8">
        <v>20</v>
      </c>
      <c r="B40" s="21" t="s">
        <v>36</v>
      </c>
      <c r="C40" s="23">
        <f t="shared" si="19"/>
        <v>49407597</v>
      </c>
      <c r="D40" s="23">
        <f t="shared" ref="D40:Q40" si="23">D27+D14</f>
        <v>241117</v>
      </c>
      <c r="E40" s="23">
        <f t="shared" si="23"/>
        <v>49166480</v>
      </c>
      <c r="F40" s="42">
        <f t="shared" si="20"/>
        <v>17920530</v>
      </c>
      <c r="G40" s="42">
        <f t="shared" si="23"/>
        <v>1155843</v>
      </c>
      <c r="H40" s="42">
        <f t="shared" si="23"/>
        <v>21</v>
      </c>
      <c r="I40" s="42">
        <f t="shared" si="23"/>
        <v>81311</v>
      </c>
      <c r="J40" s="42">
        <f t="shared" si="23"/>
        <v>41820</v>
      </c>
      <c r="K40" s="42">
        <f t="shared" si="23"/>
        <v>3087509</v>
      </c>
      <c r="L40" s="42">
        <f t="shared" si="23"/>
        <v>2470285</v>
      </c>
      <c r="M40" s="42">
        <f t="shared" si="23"/>
        <v>0</v>
      </c>
      <c r="N40" s="42">
        <f t="shared" si="23"/>
        <v>19396357</v>
      </c>
      <c r="O40" s="42">
        <f t="shared" si="23"/>
        <v>1344039</v>
      </c>
      <c r="P40" s="42">
        <f t="shared" si="23"/>
        <v>1787779</v>
      </c>
      <c r="Q40" s="42">
        <f t="shared" si="23"/>
        <v>1880986</v>
      </c>
    </row>
    <row r="41" spans="1:19" ht="17.100000000000001" customHeight="1" x14ac:dyDescent="0.25">
      <c r="A41" s="8">
        <v>21</v>
      </c>
      <c r="B41" s="9" t="s">
        <v>7</v>
      </c>
      <c r="C41" s="23">
        <f t="shared" si="19"/>
        <v>13770255</v>
      </c>
      <c r="D41" s="23">
        <f t="shared" ref="D41:Q41" si="24">D28+D15</f>
        <v>507278</v>
      </c>
      <c r="E41" s="23">
        <f t="shared" si="24"/>
        <v>13262977</v>
      </c>
      <c r="F41" s="42">
        <f t="shared" si="20"/>
        <v>4108827</v>
      </c>
      <c r="G41" s="42">
        <f t="shared" si="24"/>
        <v>2431750</v>
      </c>
      <c r="H41" s="42">
        <f t="shared" si="24"/>
        <v>45</v>
      </c>
      <c r="I41" s="42">
        <f t="shared" si="24"/>
        <v>171068</v>
      </c>
      <c r="J41" s="42">
        <f t="shared" si="24"/>
        <v>87983</v>
      </c>
      <c r="K41" s="42">
        <f t="shared" si="24"/>
        <v>405353</v>
      </c>
      <c r="L41" s="42">
        <f t="shared" si="24"/>
        <v>293390</v>
      </c>
      <c r="M41" s="42">
        <f t="shared" si="24"/>
        <v>0</v>
      </c>
      <c r="N41" s="42">
        <f t="shared" si="24"/>
        <v>4660544</v>
      </c>
      <c r="O41" s="42">
        <f t="shared" si="24"/>
        <v>100713</v>
      </c>
      <c r="P41" s="42">
        <f t="shared" si="24"/>
        <v>611444</v>
      </c>
      <c r="Q41" s="42">
        <f t="shared" si="24"/>
        <v>391860</v>
      </c>
    </row>
    <row r="42" spans="1:19" ht="17.100000000000001" customHeight="1" x14ac:dyDescent="0.25">
      <c r="A42" s="8">
        <v>22</v>
      </c>
      <c r="B42" s="9" t="s">
        <v>39</v>
      </c>
      <c r="C42" s="23">
        <f t="shared" si="19"/>
        <v>10410525</v>
      </c>
      <c r="D42" s="23">
        <f t="shared" ref="D42:Q42" si="25">D29+D16</f>
        <v>383514</v>
      </c>
      <c r="E42" s="23">
        <f t="shared" si="25"/>
        <v>10027011</v>
      </c>
      <c r="F42" s="42">
        <f t="shared" si="20"/>
        <v>3106336</v>
      </c>
      <c r="G42" s="42">
        <f t="shared" si="25"/>
        <v>1838440</v>
      </c>
      <c r="H42" s="42">
        <f t="shared" si="25"/>
        <v>34</v>
      </c>
      <c r="I42" s="42">
        <f t="shared" si="25"/>
        <v>129330</v>
      </c>
      <c r="J42" s="42">
        <f t="shared" si="25"/>
        <v>66516</v>
      </c>
      <c r="K42" s="42">
        <f t="shared" si="25"/>
        <v>306453</v>
      </c>
      <c r="L42" s="42">
        <f t="shared" si="25"/>
        <v>221807</v>
      </c>
      <c r="M42" s="42">
        <f t="shared" si="25"/>
        <v>0</v>
      </c>
      <c r="N42" s="42">
        <f t="shared" si="25"/>
        <v>3523442</v>
      </c>
      <c r="O42" s="42">
        <f t="shared" si="25"/>
        <v>76140</v>
      </c>
      <c r="P42" s="42">
        <f t="shared" si="25"/>
        <v>462261</v>
      </c>
      <c r="Q42" s="42">
        <f t="shared" si="25"/>
        <v>296252</v>
      </c>
    </row>
    <row r="43" spans="1:19" ht="17.100000000000001" customHeight="1" x14ac:dyDescent="0.25">
      <c r="A43" s="8">
        <v>23</v>
      </c>
      <c r="B43" s="9" t="s">
        <v>8</v>
      </c>
      <c r="C43" s="23">
        <f t="shared" si="19"/>
        <v>3650085</v>
      </c>
      <c r="D43" s="23">
        <f t="shared" ref="D43:Q43" si="26">D30+D17</f>
        <v>134464</v>
      </c>
      <c r="E43" s="23">
        <f t="shared" si="26"/>
        <v>3515621</v>
      </c>
      <c r="F43" s="42">
        <f t="shared" si="20"/>
        <v>1089128</v>
      </c>
      <c r="G43" s="42">
        <f t="shared" si="26"/>
        <v>644584</v>
      </c>
      <c r="H43" s="42">
        <f t="shared" si="26"/>
        <v>12</v>
      </c>
      <c r="I43" s="42">
        <f t="shared" si="26"/>
        <v>45345</v>
      </c>
      <c r="J43" s="42">
        <f t="shared" si="26"/>
        <v>23322</v>
      </c>
      <c r="K43" s="42">
        <f t="shared" si="26"/>
        <v>107447</v>
      </c>
      <c r="L43" s="42">
        <f t="shared" si="26"/>
        <v>77769</v>
      </c>
      <c r="M43" s="42">
        <f t="shared" si="26"/>
        <v>0</v>
      </c>
      <c r="N43" s="42">
        <f t="shared" si="26"/>
        <v>1235372</v>
      </c>
      <c r="O43" s="42">
        <f t="shared" si="26"/>
        <v>26696</v>
      </c>
      <c r="P43" s="42">
        <f t="shared" si="26"/>
        <v>162076</v>
      </c>
      <c r="Q43" s="42">
        <f t="shared" si="26"/>
        <v>103870</v>
      </c>
    </row>
    <row r="44" spans="1:19" s="1" customFormat="1" ht="17.100000000000001" customHeight="1" x14ac:dyDescent="0.25">
      <c r="A44" s="8">
        <v>24</v>
      </c>
      <c r="B44" s="10" t="s">
        <v>19</v>
      </c>
      <c r="C44" s="24">
        <f>SUM(C37:C43)</f>
        <v>200458629</v>
      </c>
      <c r="D44" s="24">
        <f t="shared" ref="D44" si="27">SUM(D37:D43)</f>
        <v>7237627</v>
      </c>
      <c r="E44" s="24">
        <f t="shared" ref="E44" si="28">SUM(E37:E43)</f>
        <v>193221002</v>
      </c>
      <c r="F44" s="24">
        <f t="shared" ref="F44" si="29">SUM(F37:F43)</f>
        <v>71263144</v>
      </c>
      <c r="G44" s="24">
        <f t="shared" ref="G44" si="30">SUM(G37:G43)</f>
        <v>26098193</v>
      </c>
      <c r="H44" s="24">
        <f t="shared" ref="H44" si="31">SUM(H37:H43)</f>
        <v>428</v>
      </c>
      <c r="I44" s="24">
        <f t="shared" ref="I44" si="32">SUM(I37:I43)</f>
        <v>1967607</v>
      </c>
      <c r="J44" s="24">
        <f t="shared" ref="J44" si="33">SUM(J37:J43)</f>
        <v>855919</v>
      </c>
      <c r="K44" s="24">
        <f t="shared" ref="K44:L44" si="34">SUM(K37:K43)</f>
        <v>6744600</v>
      </c>
      <c r="L44" s="24">
        <f t="shared" si="34"/>
        <v>5117243</v>
      </c>
      <c r="M44" s="24">
        <f t="shared" ref="M44" si="35">SUM(M37:M43)</f>
        <v>0</v>
      </c>
      <c r="N44" s="24">
        <f t="shared" ref="N44" si="36">SUM(N37:N43)</f>
        <v>61443722</v>
      </c>
      <c r="O44" s="24">
        <f t="shared" ref="O44" si="37">SUM(O37:O43)</f>
        <v>2252669</v>
      </c>
      <c r="P44" s="24">
        <f t="shared" ref="P44" si="38">SUM(P37:P43)</f>
        <v>7304222</v>
      </c>
      <c r="Q44" s="24">
        <f t="shared" ref="Q44" si="39">SUM(Q37:Q43)</f>
        <v>10173255</v>
      </c>
    </row>
    <row r="45" spans="1:19" s="1" customFormat="1" ht="17.100000000000001" customHeight="1" x14ac:dyDescent="0.25">
      <c r="A45" s="8">
        <v>25</v>
      </c>
      <c r="B45" s="10" t="s">
        <v>26</v>
      </c>
      <c r="C45" s="24">
        <f>SUM(D45:E45)</f>
        <v>57260763</v>
      </c>
      <c r="D45" s="24">
        <v>1322732</v>
      </c>
      <c r="E45" s="24">
        <f>SUM(F45:Q45)</f>
        <v>55938031</v>
      </c>
      <c r="F45" s="24">
        <v>10709080</v>
      </c>
      <c r="G45" s="24">
        <v>10176139</v>
      </c>
      <c r="H45" s="24">
        <v>147</v>
      </c>
      <c r="I45" s="24">
        <v>435054</v>
      </c>
      <c r="J45" s="24">
        <v>259132</v>
      </c>
      <c r="K45" s="24">
        <v>13311243</v>
      </c>
      <c r="L45" s="24">
        <v>4054058</v>
      </c>
      <c r="M45" s="24">
        <v>0</v>
      </c>
      <c r="N45" s="24">
        <v>12500349</v>
      </c>
      <c r="O45" s="24">
        <v>2850012</v>
      </c>
      <c r="P45" s="24">
        <v>1522641</v>
      </c>
      <c r="Q45" s="24">
        <v>120176</v>
      </c>
    </row>
    <row r="46" spans="1:19" ht="17.100000000000001" customHeight="1" x14ac:dyDescent="0.25">
      <c r="A46" s="8">
        <v>26</v>
      </c>
      <c r="B46" s="10" t="s">
        <v>20</v>
      </c>
      <c r="C46" s="23">
        <f>SUM(D46:E46)</f>
        <v>3130831554</v>
      </c>
      <c r="D46" s="23">
        <v>54006625</v>
      </c>
      <c r="E46" s="23">
        <f t="shared" ref="E46:E50" si="40">SUM(F46:Q46)</f>
        <v>3076824929</v>
      </c>
      <c r="F46" s="23">
        <v>848168240</v>
      </c>
      <c r="G46" s="42">
        <v>536941948</v>
      </c>
      <c r="H46" s="42">
        <v>-9495334</v>
      </c>
      <c r="I46" s="42">
        <v>15944784</v>
      </c>
      <c r="J46" s="42">
        <v>7349970</v>
      </c>
      <c r="K46" s="42">
        <v>313831259</v>
      </c>
      <c r="L46" s="42">
        <v>138128858</v>
      </c>
      <c r="M46" s="42">
        <v>0</v>
      </c>
      <c r="N46" s="42">
        <v>960901551</v>
      </c>
      <c r="O46" s="42">
        <v>70490738</v>
      </c>
      <c r="P46" s="42">
        <v>124382218</v>
      </c>
      <c r="Q46" s="42">
        <v>70180697</v>
      </c>
      <c r="R46" s="5"/>
      <c r="S46" s="5"/>
    </row>
    <row r="47" spans="1:19" ht="17.100000000000001" customHeight="1" x14ac:dyDescent="0.25">
      <c r="A47" s="8">
        <v>27</v>
      </c>
      <c r="B47" s="10" t="s">
        <v>21</v>
      </c>
      <c r="C47" s="23">
        <f t="shared" ref="C47:C50" si="41">SUM(D47:E47)</f>
        <v>3044055260</v>
      </c>
      <c r="D47" s="23">
        <v>58620680</v>
      </c>
      <c r="E47" s="23">
        <f t="shared" si="40"/>
        <v>2985434580</v>
      </c>
      <c r="F47" s="23">
        <v>794091348</v>
      </c>
      <c r="G47" s="42">
        <v>543060898</v>
      </c>
      <c r="H47" s="42">
        <v>43248</v>
      </c>
      <c r="I47" s="42">
        <v>11855445</v>
      </c>
      <c r="J47" s="42">
        <v>10528550</v>
      </c>
      <c r="K47" s="42">
        <v>297931286</v>
      </c>
      <c r="L47" s="42">
        <v>141162396</v>
      </c>
      <c r="M47" s="42">
        <v>0</v>
      </c>
      <c r="N47" s="42">
        <v>956576576</v>
      </c>
      <c r="O47" s="42">
        <v>58307432</v>
      </c>
      <c r="P47" s="42">
        <v>113853393</v>
      </c>
      <c r="Q47" s="42">
        <v>58024008</v>
      </c>
      <c r="R47" s="5"/>
      <c r="S47" s="5"/>
    </row>
    <row r="48" spans="1:19" ht="17.100000000000001" customHeight="1" x14ac:dyDescent="0.25">
      <c r="A48" s="8">
        <v>28</v>
      </c>
      <c r="B48" s="10" t="s">
        <v>24</v>
      </c>
      <c r="C48" s="23">
        <f t="shared" si="41"/>
        <v>44289702</v>
      </c>
      <c r="D48" s="23">
        <v>-250542</v>
      </c>
      <c r="E48" s="23">
        <f t="shared" si="40"/>
        <v>44540244</v>
      </c>
      <c r="F48" s="23">
        <v>33716242</v>
      </c>
      <c r="G48" s="42">
        <v>-573622</v>
      </c>
      <c r="H48" s="42">
        <v>5253543</v>
      </c>
      <c r="I48" s="42">
        <v>160767</v>
      </c>
      <c r="J48" s="42">
        <v>225997</v>
      </c>
      <c r="K48" s="42">
        <v>2597754</v>
      </c>
      <c r="L48" s="42">
        <v>-390649</v>
      </c>
      <c r="M48" s="42">
        <v>0</v>
      </c>
      <c r="N48" s="42">
        <v>2513556</v>
      </c>
      <c r="O48" s="42">
        <v>1502769</v>
      </c>
      <c r="P48" s="42">
        <v>-466113</v>
      </c>
      <c r="Q48" s="42">
        <v>0</v>
      </c>
      <c r="R48" s="5"/>
      <c r="S48" s="5"/>
    </row>
    <row r="49" spans="1:19" ht="17.100000000000001" customHeight="1" x14ac:dyDescent="0.25">
      <c r="A49" s="8">
        <v>29</v>
      </c>
      <c r="B49" s="10" t="s">
        <v>23</v>
      </c>
      <c r="C49" s="23">
        <f t="shared" si="41"/>
        <v>0</v>
      </c>
      <c r="D49" s="23">
        <v>0</v>
      </c>
      <c r="E49" s="23">
        <f t="shared" si="40"/>
        <v>0</v>
      </c>
      <c r="F49" s="23">
        <v>0</v>
      </c>
      <c r="G49" s="42">
        <v>0</v>
      </c>
      <c r="H49" s="42">
        <v>0</v>
      </c>
      <c r="I49" s="42"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5"/>
      <c r="S49" s="5"/>
    </row>
    <row r="50" spans="1:19" ht="17.100000000000001" customHeight="1" x14ac:dyDescent="0.25">
      <c r="A50" s="8">
        <v>30</v>
      </c>
      <c r="B50" s="10" t="s">
        <v>22</v>
      </c>
      <c r="C50" s="23">
        <f t="shared" si="41"/>
        <v>0</v>
      </c>
      <c r="D50" s="23">
        <v>0</v>
      </c>
      <c r="E50" s="23">
        <f t="shared" si="40"/>
        <v>0</v>
      </c>
      <c r="F50" s="23">
        <v>0</v>
      </c>
      <c r="G50" s="42">
        <v>0</v>
      </c>
      <c r="H50" s="42">
        <v>0</v>
      </c>
      <c r="I50" s="42">
        <v>0</v>
      </c>
      <c r="J50" s="42">
        <v>0</v>
      </c>
      <c r="K50" s="42">
        <v>0</v>
      </c>
      <c r="L50" s="42">
        <v>0</v>
      </c>
      <c r="M50" s="42">
        <v>0</v>
      </c>
      <c r="N50" s="42">
        <v>0</v>
      </c>
      <c r="O50" s="42">
        <v>0</v>
      </c>
      <c r="P50" s="42">
        <v>0</v>
      </c>
      <c r="Q50" s="42">
        <v>0</v>
      </c>
      <c r="R50" s="5"/>
      <c r="S50" s="5"/>
    </row>
    <row r="51" spans="1:19" ht="17.100000000000001" customHeight="1" x14ac:dyDescent="0.25">
      <c r="A51" s="8">
        <v>31</v>
      </c>
      <c r="B51" s="10" t="s">
        <v>27</v>
      </c>
      <c r="C51" s="24">
        <f>C46+C48+C49-C44-C45-C47-C50</f>
        <v>-126653396</v>
      </c>
      <c r="D51" s="24">
        <f t="shared" ref="D51:Q51" si="42">D46+D48+D49-D44-D45-D47-D50</f>
        <v>-13424956</v>
      </c>
      <c r="E51" s="24">
        <f t="shared" si="42"/>
        <v>-113228440</v>
      </c>
      <c r="F51" s="24">
        <f t="shared" si="42"/>
        <v>5820910</v>
      </c>
      <c r="G51" s="24">
        <f t="shared" si="42"/>
        <v>-42966904</v>
      </c>
      <c r="H51" s="24">
        <f t="shared" si="42"/>
        <v>-4285614</v>
      </c>
      <c r="I51" s="24">
        <f t="shared" si="42"/>
        <v>1847445</v>
      </c>
      <c r="J51" s="24">
        <f t="shared" si="42"/>
        <v>-4067634</v>
      </c>
      <c r="K51" s="24">
        <f t="shared" si="42"/>
        <v>-1558116</v>
      </c>
      <c r="L51" s="24">
        <f t="shared" ref="L51" si="43">L46+L48+L49-L44-L45-L47-L50</f>
        <v>-12595488</v>
      </c>
      <c r="M51" s="24">
        <f t="shared" si="42"/>
        <v>0</v>
      </c>
      <c r="N51" s="24">
        <f t="shared" si="42"/>
        <v>-67105540</v>
      </c>
      <c r="O51" s="24">
        <f t="shared" si="42"/>
        <v>8583394</v>
      </c>
      <c r="P51" s="24">
        <f t="shared" si="42"/>
        <v>1235849</v>
      </c>
      <c r="Q51" s="24">
        <f t="shared" si="42"/>
        <v>1863258</v>
      </c>
      <c r="R51" s="5"/>
      <c r="S51" s="5"/>
    </row>
    <row r="52" spans="1:19" ht="17.100000000000001" customHeight="1" x14ac:dyDescent="0.25">
      <c r="A52" s="5"/>
      <c r="C52" s="13"/>
    </row>
    <row r="53" spans="1:19" ht="17.100000000000001" customHeight="1" x14ac:dyDescent="0.25">
      <c r="A53" s="5"/>
    </row>
    <row r="54" spans="1:19" ht="17.100000000000001" customHeight="1" x14ac:dyDescent="0.25">
      <c r="A54" s="5"/>
      <c r="O54" s="36" t="s">
        <v>55</v>
      </c>
    </row>
    <row r="55" spans="1:19" ht="17.100000000000001" customHeight="1" x14ac:dyDescent="0.25">
      <c r="A55" s="5"/>
      <c r="O55" s="36" t="s">
        <v>56</v>
      </c>
    </row>
    <row r="56" spans="1:19" ht="17.100000000000001" customHeight="1" x14ac:dyDescent="0.25">
      <c r="A56" s="5"/>
      <c r="O56" t="s">
        <v>57</v>
      </c>
    </row>
    <row r="57" spans="1:19" ht="17.100000000000001" hidden="1" customHeight="1" x14ac:dyDescent="0.25">
      <c r="A57" s="5"/>
    </row>
    <row r="58" spans="1:19" ht="17.100000000000001" hidden="1" customHeight="1" x14ac:dyDescent="0.25">
      <c r="A58" s="5"/>
    </row>
    <row r="59" spans="1:19" ht="17.100000000000001" hidden="1" customHeight="1" x14ac:dyDescent="0.25">
      <c r="A59" s="5"/>
    </row>
    <row r="60" spans="1:19" ht="17.100000000000001" hidden="1" customHeight="1" x14ac:dyDescent="0.25">
      <c r="A60" s="5"/>
    </row>
    <row r="61" spans="1:19" ht="17.100000000000001" hidden="1" customHeight="1" x14ac:dyDescent="0.25"/>
    <row r="62" spans="1:19" ht="17.100000000000001" hidden="1" customHeight="1" x14ac:dyDescent="0.25"/>
  </sheetData>
  <protectedRanges>
    <protectedRange algorithmName="SHA-512" hashValue="sq0IeE4l4NLtVpoPCt201dVT2zulRnK8cJykxb1Hm4Gu7W8fHAiZVgnrLL5AOuTUAWi2nQ98wvP4IRkirr/oBA==" saltValue="fTNAEyMtU53pFoLithI5tw==" spinCount="100000" sqref="O54:O56" name="Range1"/>
  </protectedRanges>
  <pageMargins left="0.45" right="0.45" top="0.75" bottom="0.75" header="0.3" footer="0.3"/>
  <pageSetup paperSize="5" scale="57" orientation="landscape" r:id="rId1"/>
  <rowBreaks count="1" manualBreakCount="1">
    <brk id="31" max="16383" man="1"/>
  </rowBreaks>
  <ignoredErrors>
    <ignoredError sqref="C4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4"/>
  <sheetViews>
    <sheetView workbookViewId="0">
      <selection activeCell="A15" sqref="A15"/>
    </sheetView>
  </sheetViews>
  <sheetFormatPr defaultRowHeight="15" x14ac:dyDescent="0.25"/>
  <cols>
    <col min="1" max="1" width="114.5703125" customWidth="1"/>
    <col min="2" max="2" width="92" customWidth="1"/>
  </cols>
  <sheetData>
    <row r="1" spans="1:19" ht="18.75" x14ac:dyDescent="0.3">
      <c r="A1" s="19" t="s">
        <v>30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50.25" x14ac:dyDescent="0.3">
      <c r="A2" s="20" t="s">
        <v>38</v>
      </c>
      <c r="B2" s="16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18.75" x14ac:dyDescent="0.3">
      <c r="A3" s="20"/>
      <c r="B3" s="16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</row>
    <row r="4" spans="1:19" ht="18.75" x14ac:dyDescent="0.3">
      <c r="A4" s="20" t="s">
        <v>37</v>
      </c>
      <c r="B4" s="17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4"/>
      <c r="O4" s="14"/>
      <c r="P4" s="14"/>
      <c r="Q4" s="14"/>
      <c r="R4" s="14"/>
      <c r="S4" s="14"/>
    </row>
    <row r="5" spans="1:19" ht="18.75" x14ac:dyDescent="0.3">
      <c r="A5" s="20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4"/>
      <c r="O5" s="14"/>
      <c r="P5" s="14"/>
      <c r="Q5" s="14"/>
      <c r="R5" s="14"/>
      <c r="S5" s="14"/>
    </row>
    <row r="6" spans="1:19" ht="33.75" x14ac:dyDescent="0.3">
      <c r="A6" s="20" t="s">
        <v>31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4"/>
      <c r="O6" s="14"/>
      <c r="P6" s="14"/>
      <c r="Q6" s="14"/>
      <c r="R6" s="14"/>
      <c r="S6" s="14"/>
    </row>
    <row r="7" spans="1:19" ht="18.75" x14ac:dyDescent="0.3">
      <c r="A7" s="20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4"/>
      <c r="O7" s="14"/>
      <c r="P7" s="14"/>
      <c r="Q7" s="14"/>
      <c r="R7" s="14"/>
      <c r="S7" s="14"/>
    </row>
    <row r="8" spans="1:19" ht="83.25" x14ac:dyDescent="0.3">
      <c r="A8" s="20" t="s">
        <v>32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4"/>
      <c r="O8" s="14"/>
      <c r="P8" s="14"/>
      <c r="Q8" s="14"/>
      <c r="R8" s="14"/>
      <c r="S8" s="14"/>
    </row>
    <row r="9" spans="1:19" ht="18.75" x14ac:dyDescent="0.3">
      <c r="A9" s="20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4"/>
      <c r="O9" s="14"/>
      <c r="P9" s="14"/>
      <c r="Q9" s="14"/>
      <c r="R9" s="14"/>
      <c r="S9" s="14"/>
    </row>
    <row r="10" spans="1:19" ht="18.75" x14ac:dyDescent="0.3">
      <c r="A10" s="20" t="s">
        <v>36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4"/>
      <c r="O10" s="14"/>
      <c r="P10" s="14"/>
      <c r="Q10" s="14"/>
      <c r="R10" s="14"/>
      <c r="S10" s="14"/>
    </row>
    <row r="11" spans="1:19" ht="18.75" x14ac:dyDescent="0.3">
      <c r="A11" s="20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4"/>
      <c r="O11" s="14"/>
      <c r="P11" s="14"/>
      <c r="Q11" s="14"/>
      <c r="R11" s="14"/>
      <c r="S11" s="14"/>
    </row>
    <row r="12" spans="1:19" ht="33.75" x14ac:dyDescent="0.3">
      <c r="A12" s="20" t="s">
        <v>33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4"/>
      <c r="O12" s="14"/>
      <c r="P12" s="14"/>
      <c r="Q12" s="14"/>
      <c r="R12" s="14"/>
      <c r="S12" s="14"/>
    </row>
    <row r="13" spans="1:19" ht="18.75" x14ac:dyDescent="0.3">
      <c r="A13" s="20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4"/>
      <c r="O13" s="14"/>
      <c r="P13" s="14"/>
      <c r="Q13" s="14"/>
      <c r="R13" s="14"/>
      <c r="S13" s="14"/>
    </row>
    <row r="14" spans="1:19" ht="18.75" x14ac:dyDescent="0.3">
      <c r="A14" s="20" t="s">
        <v>34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4"/>
      <c r="O14" s="14"/>
      <c r="P14" s="14"/>
      <c r="Q14" s="14"/>
      <c r="R14" s="14"/>
      <c r="S14" s="14"/>
    </row>
    <row r="15" spans="1:19" ht="18.75" x14ac:dyDescent="0.3">
      <c r="A15" s="2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4"/>
      <c r="O15" s="14"/>
      <c r="P15" s="14"/>
      <c r="Q15" s="14"/>
      <c r="R15" s="14"/>
      <c r="S15" s="14"/>
    </row>
    <row r="16" spans="1:19" ht="33.75" x14ac:dyDescent="0.3">
      <c r="A16" s="20" t="s">
        <v>35</v>
      </c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4"/>
      <c r="O16" s="14"/>
      <c r="P16" s="14"/>
      <c r="Q16" s="14"/>
      <c r="R16" s="14"/>
      <c r="S16" s="14"/>
    </row>
    <row r="17" spans="1:19" ht="18.75" x14ac:dyDescent="0.3">
      <c r="A17" s="20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4"/>
      <c r="O17" s="14"/>
      <c r="P17" s="14"/>
      <c r="Q17" s="14"/>
      <c r="R17" s="14"/>
      <c r="S17" s="14"/>
    </row>
    <row r="18" spans="1:19" ht="18.75" x14ac:dyDescent="0.3">
      <c r="A18" s="20" t="s">
        <v>28</v>
      </c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spans="1:19" ht="18.75" x14ac:dyDescent="0.3">
      <c r="A19" s="20" t="s">
        <v>29</v>
      </c>
      <c r="B19" s="17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</row>
    <row r="20" spans="1:19" ht="18.75" x14ac:dyDescent="0.3">
      <c r="A20" s="18"/>
      <c r="B20" s="17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</row>
    <row r="21" spans="1:19" ht="18.75" x14ac:dyDescent="0.3"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</row>
    <row r="22" spans="1:19" ht="18.75" x14ac:dyDescent="0.3"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spans="1:19" ht="18.75" x14ac:dyDescent="0.3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</row>
    <row r="24" spans="1:19" ht="18.75" x14ac:dyDescent="0.3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posaltitle xmlns="197dce87-66b0-4d13-ab68-c175b121ab85" xsi:nil="true"/>
    <Subcategory xmlns="197dce87-66b0-4d13-ab68-c175b121ab85" xsi:nil="true"/>
    <lcf76f155ced4ddcb4097134ff3c332f xmlns="197dce87-66b0-4d13-ab68-c175b121ab85">
      <Terms xmlns="http://schemas.microsoft.com/office/infopath/2007/PartnerControls"/>
    </lcf76f155ced4ddcb4097134ff3c332f>
    <TopicorFocusArea xmlns="197dce87-66b0-4d13-ab68-c175b121ab85" xsi:nil="true"/>
    <PlanYear xmlns="197dce87-66b0-4d13-ab68-c175b121ab85">2025</PlanYear>
    <Category xmlns="197dce87-66b0-4d13-ab68-c175b121ab85" xsi:nil="true"/>
    <TaxCatchAll xmlns="d7a0ad8a-c71d-4ce7-94c7-383a5f46deff" xsi:nil="true"/>
    <Status xmlns="197dce87-66b0-4d13-ab68-c175b121ab85">Draft</Status>
    <AssignedTo xmlns="197dce87-66b0-4d13-ab68-c175b121ab85">
      <UserInfo>
        <DisplayName/>
        <AccountId xsi:nil="true"/>
        <AccountType/>
      </UserInfo>
    </AssignedTo>
    <DocTitle xmlns="197dce87-66b0-4d13-ab68-c175b121ab85">2024 HealthPartners Reallocation of Expenses and Investment Income 1a</DocTitle>
    <_x0055_RL2 xmlns="197dce87-66b0-4d13-ab68-c175b121ab85">/facilities/insurance/managedcare/reports/financial/docs/2024/hp24supp1a.xlsx</_x0055_RL2>
    <Comments xmlns="197dce87-66b0-4d13-ab68-c175b121ab85">Downloaded final document </Comment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26" ma:contentTypeDescription="Create a new document." ma:contentTypeScope="" ma:versionID="b21929227d415617418fc6f7546aee4a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8bd803e11e45f031ec316af5f2903b50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  <xsd:element ref="ns2:AssignedTo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PlanYear" minOccurs="0"/>
                <xsd:element ref="ns2:Category" minOccurs="0"/>
                <xsd:element ref="ns2:Subcategory" minOccurs="0"/>
                <xsd:element ref="ns2:Proposaltitle" minOccurs="0"/>
                <xsd:element ref="ns2:TopicorFocusArea" minOccurs="0"/>
                <xsd:element ref="ns2:DocTitle" minOccurs="0"/>
                <xsd:element ref="ns2:_x0055_RL2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  <xsd:element name="AssignedTo" ma:index="19" nillable="true" ma:displayName="Assigned To" ma:format="Dropdown" ma:list="UserInfo" ma:SharePointGroup="0" ma:internalName="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19cb8a3-2c43-49ff-bdd4-56a41dc47c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PlanYear" ma:index="24" nillable="true" ma:displayName="Plan Year" ma:default="2025" ma:format="Dropdown" ma:internalName="PlanYear">
      <xsd:simpleType>
        <xsd:restriction base="dms:Text">
          <xsd:maxLength value="255"/>
        </xsd:restriction>
      </xsd:simpleType>
    </xsd:element>
    <xsd:element name="Category" ma:index="25" nillable="true" ma:displayName="Category" ma:format="Dropdown" ma:internalName="Category">
      <xsd:simpleType>
        <xsd:restriction base="dms:Text">
          <xsd:maxLength value="200"/>
        </xsd:restriction>
      </xsd:simpleType>
    </xsd:element>
    <xsd:element name="Subcategory" ma:index="26" nillable="true" ma:displayName="Subcategory" ma:format="Dropdown" ma:internalName="Subcategory">
      <xsd:simpleType>
        <xsd:restriction base="dms:Text">
          <xsd:maxLength value="255"/>
        </xsd:restriction>
      </xsd:simpleType>
    </xsd:element>
    <xsd:element name="Proposaltitle" ma:index="27" nillable="true" ma:displayName="Document Type" ma:description="Focus area of documents" ma:format="Dropdown" ma:internalName="Proposaltitle">
      <xsd:simpleType>
        <xsd:restriction base="dms:Choice">
          <xsd:enumeration value="Project Documentation"/>
          <xsd:enumeration value="NSA Overviews"/>
          <xsd:enumeration value="Education and Webinars"/>
          <xsd:enumeration value="Presentation given by MDH"/>
          <xsd:enumeration value="NSA Data Collection"/>
          <xsd:enumeration value="Communications"/>
          <xsd:enumeration value="Guidance Documents"/>
          <xsd:enumeration value="Engagement campaign"/>
          <xsd:enumeration value="RSA Tools"/>
        </xsd:restriction>
      </xsd:simpleType>
    </xsd:element>
    <xsd:element name="TopicorFocusArea" ma:index="28" nillable="true" ma:displayName="Topic or Focus Area" ma:format="Dropdown" ma:internalName="TopicorFocus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inder and Forms Review"/>
                    <xsd:enumeration value="Complaints about Providers"/>
                    <xsd:enumeration value="Appeals"/>
                    <xsd:enumeration value="Good Faith Estimates"/>
                    <xsd:enumeration value="Other Provider Issues"/>
                    <xsd:enumeration value="Other Health Plan Issues"/>
                    <xsd:enumeration value="IDR arbitration"/>
                    <xsd:enumeration value="Provider impact"/>
                    <xsd:enumeration value="Consumer Impact"/>
                  </xsd:restriction>
                </xsd:simpleType>
              </xsd:element>
            </xsd:sequence>
          </xsd:extension>
        </xsd:complexContent>
      </xsd:complexType>
    </xsd:element>
    <xsd:element name="DocTitle" ma:index="29" nillable="true" ma:displayName="Doc Title" ma:description="Doc Properties entered as " ma:format="Dropdown" ma:internalName="DocTitle">
      <xsd:simpleType>
        <xsd:restriction base="dms:Text">
          <xsd:maxLength value="255"/>
        </xsd:restriction>
      </xsd:simpleType>
    </xsd:element>
    <xsd:element name="_x0055_RL2" ma:index="30" nillable="true" ma:displayName="URL/Alias" ma:description="Drupal URL " ma:format="Dropdown" ma:internalName="_x0055_RL2">
      <xsd:simpleType>
        <xsd:restriction base="dms:Text">
          <xsd:maxLength value="255"/>
        </xsd:restriction>
      </xsd:simpleType>
    </xsd:element>
    <xsd:element name="Comments" ma:index="31" nillable="true" ma:displayName="Comments " ma:format="Dropdown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671c9ec-b9d1-4a9a-b322-116a96ad730f}" ma:internalName="TaxCatchAll" ma:showField="CatchAllData" ma:web="d7a0ad8a-c71d-4ce7-94c7-383a5f46de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175C1E-3175-4C2A-95F4-DD884D398483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elements/1.1/"/>
    <ds:schemaRef ds:uri="http://purl.org/dc/dcmitype/"/>
    <ds:schemaRef ds:uri="197dce87-66b0-4d13-ab68-c175b121ab85"/>
    <ds:schemaRef ds:uri="http://purl.org/dc/terms/"/>
    <ds:schemaRef ds:uri="http://schemas.openxmlformats.org/package/2006/metadata/core-properties"/>
    <ds:schemaRef ds:uri="d7a0ad8a-c71d-4ce7-94c7-383a5f46deff"/>
  </ds:schemaRefs>
</ds:datastoreItem>
</file>

<file path=customXml/itemProps2.xml><?xml version="1.0" encoding="utf-8"?>
<ds:datastoreItem xmlns:ds="http://schemas.openxmlformats.org/officeDocument/2006/customXml" ds:itemID="{77AA6013-2F7E-455C-8373-A222A27051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408F2B-9FFE-4E01-9014-F1858CF83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Exhibit</vt:lpstr>
      <vt:lpstr>Instructions</vt:lpstr>
      <vt:lpstr>Exhibit!Print_Area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2024 HealthPartners Reallocation of Expenses and Investment Income 1a</dc:title>
  <dc:creator>health.mcs@state.mn.us</dc:creator>
  <cp:lastPrinted>2020-03-05T21:46:53Z</cp:lastPrinted>
  <dcterms:created xsi:type="dcterms:W3CDTF">2012-01-17T23:30:56Z</dcterms:created>
  <dcterms:modified xsi:type="dcterms:W3CDTF">2025-06-10T16:54:20Z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0x0101004A723ADC01041943B51344A809069549</vt:lpwstr>
  </property>
  <property fmtid="{D5CDD505-2E9C-101B-9397-08002B2CF9AE}" pid="5" name="MediaServiceImageTags">
    <vt:lpwstr/>
  </property>
  <property fmtid="{D5CDD505-2E9C-101B-9397-08002B2CF9AE}" pid="6" name="URL">
    <vt:lpwstr>https://mn365.sharepoint.com/facilities/insurance/managedcare/reports/financial/docs, /facilities/insurance/managedcare/reports/financial/docs/</vt:lpwstr>
  </property>
</Properties>
</file>