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512033FF-A7F5-4F17-A476-378ED9FA15F1}" xr6:coauthVersionLast="47" xr6:coauthVersionMax="47" xr10:uidLastSave="{00000000-0000-0000-0000-000000000000}"/>
  <bookViews>
    <workbookView xWindow="38280" yWindow="-120" windowWidth="29040" windowHeight="1584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P22" i="1"/>
  <c r="K22" i="1"/>
  <c r="L11" i="1"/>
  <c r="O45" i="1"/>
  <c r="N20" i="1" l="1"/>
  <c r="L39" i="1"/>
  <c r="L24" i="1"/>
  <c r="L22" i="1"/>
  <c r="L21" i="1"/>
  <c r="L20" i="1"/>
  <c r="L14" i="1"/>
  <c r="L10" i="1"/>
  <c r="E44" i="1" l="1"/>
  <c r="C44" i="1"/>
  <c r="E43" i="1"/>
  <c r="C43" i="1"/>
  <c r="E42" i="1"/>
  <c r="C42" i="1" s="1"/>
  <c r="E41" i="1"/>
  <c r="C41" i="1" s="1"/>
  <c r="E40" i="1"/>
  <c r="C40" i="1" s="1"/>
  <c r="E39" i="1"/>
  <c r="C39" i="1" s="1"/>
  <c r="S37" i="1"/>
  <c r="R37" i="1"/>
  <c r="Q37" i="1"/>
  <c r="Q38" i="1" s="1"/>
  <c r="Q45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R38" i="1" s="1"/>
  <c r="R45" i="1" s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S35" i="1"/>
  <c r="S38" i="1" s="1"/>
  <c r="S45" i="1" s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F38" i="1" s="1"/>
  <c r="F45" i="1" s="1"/>
  <c r="D32" i="1"/>
  <c r="S31" i="1"/>
  <c r="R31" i="1"/>
  <c r="Q31" i="1"/>
  <c r="P31" i="1"/>
  <c r="O31" i="1"/>
  <c r="N31" i="1"/>
  <c r="M31" i="1"/>
  <c r="L31" i="1"/>
  <c r="K31" i="1"/>
  <c r="J31" i="1"/>
  <c r="J38" i="1" s="1"/>
  <c r="J45" i="1" s="1"/>
  <c r="I31" i="1"/>
  <c r="I38" i="1" s="1"/>
  <c r="I45" i="1" s="1"/>
  <c r="H31" i="1"/>
  <c r="H38" i="1" s="1"/>
  <c r="H45" i="1" s="1"/>
  <c r="G31" i="1"/>
  <c r="G38" i="1" s="1"/>
  <c r="G45" i="1" s="1"/>
  <c r="F31" i="1"/>
  <c r="D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C26" i="1"/>
  <c r="E25" i="1"/>
  <c r="C25" i="1"/>
  <c r="E24" i="1"/>
  <c r="C24" i="1" s="1"/>
  <c r="E23" i="1"/>
  <c r="C23" i="1"/>
  <c r="E22" i="1"/>
  <c r="C22" i="1" s="1"/>
  <c r="E21" i="1"/>
  <c r="E20" i="1"/>
  <c r="E31" i="1" s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E15" i="1"/>
  <c r="C15" i="1"/>
  <c r="E14" i="1"/>
  <c r="E36" i="1" s="1"/>
  <c r="C36" i="1" s="1"/>
  <c r="E13" i="1"/>
  <c r="E12" i="1"/>
  <c r="C12" i="1"/>
  <c r="E11" i="1"/>
  <c r="E10" i="1"/>
  <c r="C10" i="1" s="1"/>
  <c r="E9" i="1"/>
  <c r="C9" i="1"/>
  <c r="E35" i="1" l="1"/>
  <c r="C35" i="1" s="1"/>
  <c r="O38" i="1"/>
  <c r="E33" i="1"/>
  <c r="C33" i="1" s="1"/>
  <c r="K38" i="1"/>
  <c r="K45" i="1" s="1"/>
  <c r="C20" i="1"/>
  <c r="P38" i="1"/>
  <c r="P45" i="1" s="1"/>
  <c r="N38" i="1"/>
  <c r="N45" i="1" s="1"/>
  <c r="C13" i="1"/>
  <c r="M38" i="1"/>
  <c r="M45" i="1" s="1"/>
  <c r="C14" i="1"/>
  <c r="E16" i="1"/>
  <c r="L38" i="1"/>
  <c r="L45" i="1" s="1"/>
  <c r="C11" i="1"/>
  <c r="E32" i="1"/>
  <c r="C32" i="1" s="1"/>
  <c r="C31" i="1"/>
  <c r="D38" i="1"/>
  <c r="D45" i="1" s="1"/>
  <c r="E27" i="1"/>
  <c r="C21" i="1"/>
  <c r="C38" i="1" l="1"/>
  <c r="C45" i="1" s="1"/>
  <c r="E38" i="1"/>
  <c r="E45" i="1" s="1"/>
  <c r="C27" i="1"/>
  <c r="C16" i="1"/>
</calcChain>
</file>

<file path=xl/sharedStrings.xml><?xml version="1.0" encoding="utf-8"?>
<sst xmlns="http://schemas.openxmlformats.org/spreadsheetml/2006/main" count="106" uniqueCount="56">
  <si>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</si>
  <si>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</si>
  <si>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</si>
  <si>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</si>
  <si>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</si>
  <si>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</si>
  <si>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</si>
  <si>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</si>
  <si>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</si>
  <si>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</si>
  <si>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</si>
  <si>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</si>
  <si>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</si>
  <si>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</si>
  <si>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</si>
  <si>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</si>
  <si>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</si>
  <si>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</si>
  <si>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</si>
  <si>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</si>
  <si>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</si>
  <si>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</si>
  <si>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</si>
  <si>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</si>
  <si>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</si>
  <si>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</si>
  <si>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</si>
  <si>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</si>
  <si>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</si>
  <si>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</si>
  <si>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</si>
  <si>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</si>
  <si>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</si>
  <si>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</si>
  <si>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</si>
  <si>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</si>
  <si>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</si>
  <si>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</si>
  <si>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</si>
  <si>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</si>
  <si>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</si>
  <si>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</si>
  <si>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</si>
  <si>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</si>
  <si>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</si>
  <si>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</si>
  <si>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</si>
  <si>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</si>
  <si>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</si>
  <si>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</si>
  <si>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</si>
  <si>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</si>
  <si>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</si>
  <si>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</si>
  <si>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</si>
  <si>
    <t>South Country Health Alliance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</si>
</sst>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3" borderId="0" xfId="0" applyFill="1"/>
    <xf numFmtId="164" fontId="3" fillId="3" borderId="0" xfId="0" applyNumberFormat="1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5" fontId="0" fillId="3" borderId="0" xfId="1" applyNumberFormat="1" applyFont="1" applyFill="1"/>
    <xf numFmtId="165" fontId="2" fillId="3" borderId="0" xfId="1" applyNumberFormat="1" applyFont="1" applyFill="1" applyAlignment="1">
      <alignment horizontal="center" vertical="top"/>
    </xf>
    <xf numFmtId="165" fontId="3" fillId="3" borderId="0" xfId="1" applyNumberFormat="1" applyFont="1" applyFill="1"/>
    <xf numFmtId="165" fontId="4" fillId="3" borderId="0" xfId="1" applyNumberFormat="1" applyFont="1" applyFill="1" applyAlignment="1">
      <alignment horizontal="center" vertical="top"/>
    </xf>
    <xf numFmtId="165" fontId="4" fillId="3" borderId="1" xfId="1" applyNumberFormat="1" applyFont="1" applyFill="1" applyBorder="1" applyAlignment="1">
      <alignment horizontal="center" vertical="top"/>
    </xf>
    <xf numFmtId="165" fontId="4" fillId="3" borderId="0" xfId="1" applyNumberFormat="1" applyFont="1" applyFill="1" applyAlignment="1">
      <alignment vertical="top"/>
    </xf>
    <xf numFmtId="165" fontId="5" fillId="3" borderId="0" xfId="1" applyNumberFormat="1" applyFont="1" applyFill="1"/>
    <xf numFmtId="165" fontId="4" fillId="0" borderId="2" xfId="1" applyNumberFormat="1" applyFont="1" applyBorder="1" applyAlignment="1">
      <alignment horizontal="center" vertical="top" wrapText="1"/>
    </xf>
    <xf numFmtId="165" fontId="4" fillId="0" borderId="3" xfId="1" applyNumberFormat="1" applyFont="1" applyBorder="1" applyAlignment="1">
      <alignment horizontal="center" vertical="top" wrapText="1"/>
    </xf>
    <xf numFmtId="165" fontId="4" fillId="0" borderId="4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center" vertical="top" wrapText="1"/>
    </xf>
    <xf numFmtId="165" fontId="6" fillId="0" borderId="5" xfId="1" applyNumberFormat="1" applyFont="1" applyBorder="1" applyAlignment="1">
      <alignment horizontal="center" vertical="top" wrapText="1"/>
    </xf>
    <xf numFmtId="165" fontId="4" fillId="2" borderId="5" xfId="1" applyNumberFormat="1" applyFont="1" applyFill="1" applyBorder="1" applyAlignment="1">
      <alignment horizontal="center" vertical="top" wrapText="1"/>
    </xf>
    <xf numFmtId="165" fontId="6" fillId="3" borderId="0" xfId="1" applyNumberFormat="1" applyFont="1" applyFill="1" applyAlignment="1">
      <alignment horizontal="center" vertical="top" wrapText="1"/>
    </xf>
    <xf numFmtId="165" fontId="4" fillId="0" borderId="8" xfId="1" applyNumberFormat="1" applyFont="1" applyBorder="1" applyAlignment="1">
      <alignment horizontal="center" vertical="top" wrapText="1"/>
    </xf>
    <xf numFmtId="165" fontId="6" fillId="3" borderId="9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331258</xdr:colOff>
      <xdr:row>0</xdr:row>
      <xdr:rowOff>169334</xdr:rowOff>
    </xdr:from>
    <xdr:to>
      <xdr:col>3</xdr:col>
      <xdr:colOff>362574</xdr:colOff>
      <xdr:row>3</xdr:row>
      <xdr:rowOff>95250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DD3E368D-8C4D-6FD1-9007-8D5AF38D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331258" y="169334"/>
          <a:ext cx="5206566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dimension ref="A1:W130"/>
  <sheetViews>
    <sheetView tabSelected="1" zoomScale="90" zoomScaleNormal="90" workbookViewId="0">
      <selection activeCell="B6" sqref="B6"/>
    </sheetView>
  </sheetViews>
  <sheetFormatPr defaultColWidth="0" defaultRowHeight="15" zeroHeight="1" x14ac:dyDescent="0.25"/>
  <cols>
    <col min="1" max="1" width="8.7109375" customWidth="1"/>
    <col min="2" max="2" width="51.5703125" customWidth="1"/>
    <col min="3" max="3" width="13.7109375" style="37" bestFit="1" customWidth="1"/>
    <col min="4" max="4" width="19.140625" style="37" bestFit="1" customWidth="1"/>
    <col min="5" max="5" width="20.140625" style="37" bestFit="1" customWidth="1"/>
    <col min="6" max="6" width="13.140625" style="37" bestFit="1" customWidth="1"/>
    <col min="7" max="7" width="23" style="37" customWidth="1"/>
    <col min="8" max="8" width="16" style="37" bestFit="1" customWidth="1"/>
    <col min="9" max="9" width="19.5703125" style="37" customWidth="1"/>
    <col min="10" max="10" width="18" style="37" bestFit="1" customWidth="1"/>
    <col min="11" max="11" width="12.42578125" style="37" bestFit="1" customWidth="1"/>
    <col min="12" max="13" width="12.7109375" style="37" customWidth="1"/>
    <col min="14" max="14" width="13.7109375" style="37" bestFit="1" customWidth="1"/>
    <col min="15" max="15" width="14.28515625" style="37" customWidth="1"/>
    <col min="16" max="19" width="12.7109375" style="37" customWidth="1"/>
    <col min="20" max="23" width="12.7109375" hidden="1" customWidth="1"/>
    <col min="24" max="16384" width="8.7109375" hidden="1"/>
  </cols>
  <sheetData>
    <row r="1" spans="1:20" s="7" customFormat="1" ht="15.75" x14ac:dyDescent="0.25">
      <c r="C1" s="21"/>
      <c r="D1" s="21"/>
      <c r="E1" s="21"/>
      <c r="F1" s="21"/>
      <c r="G1" s="22" t="s">
        <v>55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0" s="7" customFormat="1" ht="23.25" x14ac:dyDescent="0.35">
      <c r="B2" s="8"/>
      <c r="C2" s="23"/>
      <c r="D2" s="21"/>
      <c r="E2" s="21"/>
      <c r="F2" s="21"/>
      <c r="G2" s="24" t="s">
        <v>0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0" s="7" customFormat="1" ht="15.75" x14ac:dyDescent="0.25">
      <c r="C3" s="21"/>
      <c r="D3" s="21"/>
      <c r="E3" s="21"/>
      <c r="F3" s="21"/>
      <c r="G3" s="24" t="s">
        <v>1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0" s="7" customFormat="1" ht="15.75" x14ac:dyDescent="0.25">
      <c r="C4" s="21"/>
      <c r="D4" s="21"/>
      <c r="E4" s="21"/>
      <c r="F4" s="21"/>
      <c r="G4" s="24" t="s">
        <v>54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0" s="7" customFormat="1" ht="15.75" x14ac:dyDescent="0.25">
      <c r="C5" s="21"/>
      <c r="D5" s="21"/>
      <c r="E5" s="21"/>
      <c r="F5" s="21"/>
      <c r="G5" s="25" t="s">
        <v>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0" s="7" customFormat="1" ht="15.75" x14ac:dyDescent="0.25">
      <c r="C6" s="21"/>
      <c r="D6" s="21"/>
      <c r="E6" s="26"/>
      <c r="F6" s="21"/>
      <c r="G6" s="21"/>
      <c r="H6" s="21"/>
      <c r="I6" s="21"/>
      <c r="J6" s="21"/>
      <c r="K6" s="21"/>
      <c r="L6" s="27" t="s">
        <v>3</v>
      </c>
      <c r="M6" s="21"/>
      <c r="N6" s="21"/>
      <c r="O6" s="21"/>
      <c r="P6" s="21"/>
      <c r="Q6" s="21"/>
      <c r="R6" s="21"/>
      <c r="S6" s="21"/>
    </row>
    <row r="7" spans="1:20" ht="15.75" x14ac:dyDescent="0.25">
      <c r="A7" s="9"/>
      <c r="B7" s="9"/>
      <c r="C7" s="28">
        <v>1</v>
      </c>
      <c r="D7" s="29">
        <v>2</v>
      </c>
      <c r="E7" s="29">
        <v>3</v>
      </c>
      <c r="F7" s="28">
        <v>4</v>
      </c>
      <c r="G7" s="29">
        <v>5</v>
      </c>
      <c r="H7" s="29">
        <v>6</v>
      </c>
      <c r="I7" s="28">
        <v>7</v>
      </c>
      <c r="J7" s="29">
        <v>8</v>
      </c>
      <c r="K7" s="29">
        <v>9</v>
      </c>
      <c r="L7" s="28">
        <v>10</v>
      </c>
      <c r="M7" s="29">
        <v>11</v>
      </c>
      <c r="N7" s="29">
        <v>12</v>
      </c>
      <c r="O7" s="28">
        <v>13</v>
      </c>
      <c r="P7" s="29">
        <v>14</v>
      </c>
      <c r="Q7" s="29">
        <v>15</v>
      </c>
      <c r="R7" s="28">
        <v>16</v>
      </c>
      <c r="S7" s="30">
        <v>17</v>
      </c>
    </row>
    <row r="8" spans="1:20" ht="30.75" customHeight="1" x14ac:dyDescent="0.25">
      <c r="A8" s="1" t="s">
        <v>4</v>
      </c>
      <c r="B8" s="1" t="s">
        <v>5</v>
      </c>
      <c r="C8" s="31" t="s">
        <v>6</v>
      </c>
      <c r="D8" s="31" t="s">
        <v>7</v>
      </c>
      <c r="E8" s="31" t="s">
        <v>8</v>
      </c>
      <c r="F8" s="31" t="s">
        <v>9</v>
      </c>
      <c r="G8" s="31" t="s">
        <v>10</v>
      </c>
      <c r="H8" s="31" t="s">
        <v>11</v>
      </c>
      <c r="I8" s="31" t="s">
        <v>12</v>
      </c>
      <c r="J8" s="31" t="s">
        <v>13</v>
      </c>
      <c r="K8" s="31" t="s">
        <v>14</v>
      </c>
      <c r="L8" s="31" t="s">
        <v>15</v>
      </c>
      <c r="M8" s="31" t="s">
        <v>16</v>
      </c>
      <c r="N8" s="31" t="s">
        <v>17</v>
      </c>
      <c r="O8" s="31" t="s">
        <v>18</v>
      </c>
      <c r="P8" s="31" t="s">
        <v>19</v>
      </c>
      <c r="Q8" s="31" t="s">
        <v>20</v>
      </c>
      <c r="R8" s="31" t="s">
        <v>21</v>
      </c>
      <c r="S8" s="31" t="s">
        <v>22</v>
      </c>
      <c r="T8" s="2"/>
    </row>
    <row r="9" spans="1:20" ht="17.100000000000001" customHeight="1" x14ac:dyDescent="0.25">
      <c r="A9" s="1">
        <v>1</v>
      </c>
      <c r="B9" s="3" t="s">
        <v>23</v>
      </c>
      <c r="C9" s="32">
        <f>SUM(D9:E9)</f>
        <v>0</v>
      </c>
      <c r="D9" s="32"/>
      <c r="E9" s="32">
        <f t="shared" ref="E9:E15" si="0">SUM(F9:S9)</f>
        <v>0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20" ht="17.100000000000001" customHeight="1" x14ac:dyDescent="0.25">
      <c r="A10" s="1">
        <v>2</v>
      </c>
      <c r="B10" s="3" t="s">
        <v>24</v>
      </c>
      <c r="C10" s="32">
        <f t="shared" ref="C10:C15" si="1">SUM(D10:E10)</f>
        <v>129957</v>
      </c>
      <c r="D10" s="32"/>
      <c r="E10" s="32">
        <f t="shared" si="0"/>
        <v>129957</v>
      </c>
      <c r="F10" s="32"/>
      <c r="G10" s="32"/>
      <c r="H10" s="32"/>
      <c r="I10" s="32"/>
      <c r="J10" s="32"/>
      <c r="K10" s="32">
        <v>3100</v>
      </c>
      <c r="L10" s="32">
        <f>738+1217</f>
        <v>1955</v>
      </c>
      <c r="M10" s="32">
        <v>3158</v>
      </c>
      <c r="N10" s="32">
        <v>119711</v>
      </c>
      <c r="O10" s="32">
        <v>471</v>
      </c>
      <c r="P10" s="32">
        <v>1562</v>
      </c>
      <c r="Q10" s="32"/>
      <c r="R10" s="32"/>
      <c r="S10" s="32"/>
    </row>
    <row r="11" spans="1:20" ht="17.100000000000001" customHeight="1" x14ac:dyDescent="0.25">
      <c r="A11" s="1">
        <v>3</v>
      </c>
      <c r="B11" s="3" t="s">
        <v>25</v>
      </c>
      <c r="C11" s="32">
        <f t="shared" si="1"/>
        <v>50007</v>
      </c>
      <c r="D11" s="32"/>
      <c r="E11" s="32">
        <f t="shared" si="0"/>
        <v>50007</v>
      </c>
      <c r="F11" s="32"/>
      <c r="G11" s="32"/>
      <c r="H11" s="32"/>
      <c r="I11" s="32"/>
      <c r="J11" s="32"/>
      <c r="K11" s="32">
        <v>5678</v>
      </c>
      <c r="L11" s="32">
        <f>2219+3079-1</f>
        <v>5297</v>
      </c>
      <c r="M11" s="32">
        <v>2267</v>
      </c>
      <c r="N11" s="32">
        <v>29566</v>
      </c>
      <c r="O11" s="32">
        <v>2061</v>
      </c>
      <c r="P11" s="32">
        <v>5138</v>
      </c>
      <c r="Q11" s="32"/>
      <c r="R11" s="32"/>
      <c r="S11" s="32"/>
    </row>
    <row r="12" spans="1:20" ht="17.100000000000001" customHeight="1" x14ac:dyDescent="0.25">
      <c r="A12" s="1">
        <v>4</v>
      </c>
      <c r="B12" s="4" t="s">
        <v>26</v>
      </c>
      <c r="C12" s="32">
        <f t="shared" si="1"/>
        <v>0</v>
      </c>
      <c r="D12" s="32"/>
      <c r="E12" s="32">
        <f t="shared" si="0"/>
        <v>0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20" ht="17.100000000000001" customHeight="1" x14ac:dyDescent="0.25">
      <c r="A13" s="1">
        <v>5</v>
      </c>
      <c r="B13" s="3" t="s">
        <v>27</v>
      </c>
      <c r="C13" s="32">
        <f t="shared" si="1"/>
        <v>224674</v>
      </c>
      <c r="D13" s="32"/>
      <c r="E13" s="32">
        <f t="shared" si="0"/>
        <v>224674</v>
      </c>
      <c r="F13" s="32"/>
      <c r="G13" s="32"/>
      <c r="H13" s="32"/>
      <c r="I13" s="32"/>
      <c r="J13" s="32"/>
      <c r="K13" s="32">
        <v>112337</v>
      </c>
      <c r="L13" s="32">
        <v>0</v>
      </c>
      <c r="M13" s="32">
        <v>112337</v>
      </c>
      <c r="N13" s="32">
        <v>0</v>
      </c>
      <c r="O13" s="32">
        <v>0</v>
      </c>
      <c r="P13" s="32">
        <v>0</v>
      </c>
      <c r="Q13" s="32"/>
      <c r="R13" s="32"/>
      <c r="S13" s="32"/>
    </row>
    <row r="14" spans="1:20" ht="17.100000000000001" customHeight="1" x14ac:dyDescent="0.25">
      <c r="A14" s="1">
        <v>6</v>
      </c>
      <c r="B14" s="3" t="s">
        <v>28</v>
      </c>
      <c r="C14" s="32">
        <f t="shared" si="1"/>
        <v>896369</v>
      </c>
      <c r="D14" s="32"/>
      <c r="E14" s="32">
        <f t="shared" si="0"/>
        <v>896369</v>
      </c>
      <c r="F14" s="32"/>
      <c r="G14" s="32"/>
      <c r="H14" s="32"/>
      <c r="I14" s="32"/>
      <c r="J14" s="32"/>
      <c r="K14" s="32">
        <v>86372</v>
      </c>
      <c r="L14" s="32">
        <f>20520+25095</f>
        <v>45615</v>
      </c>
      <c r="M14" s="32">
        <v>33146</v>
      </c>
      <c r="N14" s="32">
        <v>643183</v>
      </c>
      <c r="O14" s="32">
        <v>21964</v>
      </c>
      <c r="P14" s="32">
        <v>66089</v>
      </c>
      <c r="Q14" s="32"/>
      <c r="R14" s="32"/>
      <c r="S14" s="32"/>
    </row>
    <row r="15" spans="1:20" ht="17.100000000000001" customHeight="1" x14ac:dyDescent="0.25">
      <c r="A15" s="1">
        <v>7</v>
      </c>
      <c r="B15" s="3" t="s">
        <v>29</v>
      </c>
      <c r="C15" s="32">
        <f t="shared" si="1"/>
        <v>0</v>
      </c>
      <c r="D15" s="32"/>
      <c r="E15" s="32">
        <f t="shared" si="0"/>
        <v>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20" s="2" customFormat="1" ht="17.100000000000001" customHeight="1" x14ac:dyDescent="0.25">
      <c r="A16" s="1">
        <v>8</v>
      </c>
      <c r="B16" s="5" t="s">
        <v>30</v>
      </c>
      <c r="C16" s="33">
        <f>SUM(C9:C15)</f>
        <v>1301007</v>
      </c>
      <c r="D16" s="33">
        <f t="shared" ref="D16:S16" si="2">SUM(D9:D15)</f>
        <v>0</v>
      </c>
      <c r="E16" s="33">
        <f t="shared" si="2"/>
        <v>1301007</v>
      </c>
      <c r="F16" s="33">
        <f t="shared" si="2"/>
        <v>0</v>
      </c>
      <c r="G16" s="33">
        <f t="shared" si="2"/>
        <v>0</v>
      </c>
      <c r="H16" s="33">
        <f t="shared" si="2"/>
        <v>0</v>
      </c>
      <c r="I16" s="33">
        <f t="shared" si="2"/>
        <v>0</v>
      </c>
      <c r="J16" s="33">
        <f t="shared" si="2"/>
        <v>0</v>
      </c>
      <c r="K16" s="33">
        <f t="shared" si="2"/>
        <v>207487</v>
      </c>
      <c r="L16" s="33">
        <f t="shared" si="2"/>
        <v>52867</v>
      </c>
      <c r="M16" s="33">
        <f t="shared" si="2"/>
        <v>150908</v>
      </c>
      <c r="N16" s="33">
        <f>SUM(N9:N15)</f>
        <v>792460</v>
      </c>
      <c r="O16" s="33">
        <f t="shared" si="2"/>
        <v>24496</v>
      </c>
      <c r="P16" s="33">
        <f t="shared" si="2"/>
        <v>72789</v>
      </c>
      <c r="Q16" s="33">
        <f t="shared" si="2"/>
        <v>0</v>
      </c>
      <c r="R16" s="33">
        <f t="shared" si="2"/>
        <v>0</v>
      </c>
      <c r="S16" s="33">
        <f t="shared" si="2"/>
        <v>0</v>
      </c>
    </row>
    <row r="17" spans="1:21" s="7" customFormat="1" ht="17.100000000000001" customHeight="1" x14ac:dyDescent="0.25">
      <c r="A17" s="9"/>
      <c r="B17" s="10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21" ht="17.100000000000001" customHeight="1" x14ac:dyDescent="0.25">
      <c r="A18" s="9"/>
      <c r="B18" s="9"/>
      <c r="C18" s="28">
        <v>1</v>
      </c>
      <c r="D18" s="29">
        <v>2</v>
      </c>
      <c r="E18" s="29">
        <v>3</v>
      </c>
      <c r="F18" s="28">
        <v>4</v>
      </c>
      <c r="G18" s="29">
        <v>5</v>
      </c>
      <c r="H18" s="29">
        <v>6</v>
      </c>
      <c r="I18" s="28">
        <v>7</v>
      </c>
      <c r="J18" s="29">
        <v>8</v>
      </c>
      <c r="K18" s="29">
        <v>9</v>
      </c>
      <c r="L18" s="28">
        <v>10</v>
      </c>
      <c r="M18" s="29">
        <v>11</v>
      </c>
      <c r="N18" s="29">
        <v>12</v>
      </c>
      <c r="O18" s="28">
        <v>13</v>
      </c>
      <c r="P18" s="29">
        <v>14</v>
      </c>
      <c r="Q18" s="29">
        <v>15</v>
      </c>
      <c r="R18" s="28">
        <v>16</v>
      </c>
      <c r="S18" s="30">
        <v>17</v>
      </c>
      <c r="T18" s="2"/>
    </row>
    <row r="19" spans="1:21" ht="33" customHeight="1" x14ac:dyDescent="0.25">
      <c r="A19" s="1" t="s">
        <v>4</v>
      </c>
      <c r="B19" s="1" t="s">
        <v>31</v>
      </c>
      <c r="C19" s="31" t="s">
        <v>6</v>
      </c>
      <c r="D19" s="31" t="s">
        <v>7</v>
      </c>
      <c r="E19" s="31" t="s">
        <v>8</v>
      </c>
      <c r="F19" s="31" t="s">
        <v>9</v>
      </c>
      <c r="G19" s="31" t="s">
        <v>10</v>
      </c>
      <c r="H19" s="31" t="s">
        <v>11</v>
      </c>
      <c r="I19" s="31" t="s">
        <v>12</v>
      </c>
      <c r="J19" s="31" t="s">
        <v>13</v>
      </c>
      <c r="K19" s="31" t="s">
        <v>14</v>
      </c>
      <c r="L19" s="31" t="s">
        <v>15</v>
      </c>
      <c r="M19" s="31" t="s">
        <v>16</v>
      </c>
      <c r="N19" s="31" t="s">
        <v>17</v>
      </c>
      <c r="O19" s="31" t="s">
        <v>18</v>
      </c>
      <c r="P19" s="31" t="s">
        <v>19</v>
      </c>
      <c r="Q19" s="31" t="s">
        <v>20</v>
      </c>
      <c r="R19" s="31" t="s">
        <v>21</v>
      </c>
      <c r="S19" s="31" t="s">
        <v>22</v>
      </c>
    </row>
    <row r="20" spans="1:21" ht="17.100000000000001" customHeight="1" x14ac:dyDescent="0.25">
      <c r="A20" s="1">
        <v>9</v>
      </c>
      <c r="B20" s="3" t="s">
        <v>23</v>
      </c>
      <c r="C20" s="32">
        <f>SUM(D20:E20)</f>
        <v>8270740</v>
      </c>
      <c r="D20" s="32"/>
      <c r="E20" s="32">
        <f t="shared" ref="E20:E26" si="3">SUM(F20:S20)</f>
        <v>8270740</v>
      </c>
      <c r="F20" s="32"/>
      <c r="G20" s="32"/>
      <c r="H20" s="32"/>
      <c r="I20" s="32"/>
      <c r="J20" s="32"/>
      <c r="K20" s="32">
        <v>1630811</v>
      </c>
      <c r="L20" s="32">
        <f>530626+221874</f>
        <v>752500</v>
      </c>
      <c r="M20" s="32">
        <v>339966</v>
      </c>
      <c r="N20" s="32">
        <f>4676273-3</f>
        <v>4676270</v>
      </c>
      <c r="O20" s="32">
        <v>400578</v>
      </c>
      <c r="P20" s="32">
        <v>470615</v>
      </c>
      <c r="Q20" s="32"/>
      <c r="R20" s="32"/>
      <c r="S20" s="32"/>
    </row>
    <row r="21" spans="1:21" ht="17.100000000000001" customHeight="1" x14ac:dyDescent="0.25">
      <c r="A21" s="1">
        <v>10</v>
      </c>
      <c r="B21" s="3" t="s">
        <v>24</v>
      </c>
      <c r="C21" s="32">
        <f t="shared" ref="C21:C26" si="4">SUM(D21:E21)</f>
        <v>410337</v>
      </c>
      <c r="D21" s="32"/>
      <c r="E21" s="32">
        <f t="shared" si="3"/>
        <v>410337</v>
      </c>
      <c r="F21" s="32"/>
      <c r="G21" s="32"/>
      <c r="H21" s="32"/>
      <c r="I21" s="32"/>
      <c r="J21" s="32"/>
      <c r="K21" s="32">
        <v>80909</v>
      </c>
      <c r="L21" s="32">
        <f>26326+11008</f>
        <v>37334</v>
      </c>
      <c r="M21" s="32">
        <v>16867</v>
      </c>
      <c r="N21" s="32">
        <v>232004</v>
      </c>
      <c r="O21" s="32">
        <v>19874</v>
      </c>
      <c r="P21" s="32">
        <v>23349</v>
      </c>
      <c r="Q21" s="32"/>
      <c r="R21" s="32"/>
      <c r="S21" s="32"/>
    </row>
    <row r="22" spans="1:21" ht="17.100000000000001" customHeight="1" x14ac:dyDescent="0.25">
      <c r="A22" s="1">
        <v>11</v>
      </c>
      <c r="B22" s="3" t="s">
        <v>25</v>
      </c>
      <c r="C22" s="32">
        <f t="shared" si="4"/>
        <v>2133819</v>
      </c>
      <c r="D22" s="32"/>
      <c r="E22" s="32">
        <f t="shared" si="3"/>
        <v>2133819</v>
      </c>
      <c r="F22" s="32"/>
      <c r="G22" s="32"/>
      <c r="H22" s="32"/>
      <c r="I22" s="32"/>
      <c r="J22" s="32"/>
      <c r="K22" s="32">
        <f>420776-1</f>
        <v>420775</v>
      </c>
      <c r="L22" s="32">
        <f>136913+57243</f>
        <v>194156</v>
      </c>
      <c r="M22" s="32">
        <v>87716</v>
      </c>
      <c r="N22" s="32">
        <f>1206394+3</f>
        <v>1206397</v>
      </c>
      <c r="O22" s="32">
        <v>103353</v>
      </c>
      <c r="P22" s="32">
        <f>121423-1</f>
        <v>121422</v>
      </c>
      <c r="Q22" s="32"/>
      <c r="R22" s="32"/>
      <c r="S22" s="32"/>
    </row>
    <row r="23" spans="1:21" ht="17.100000000000001" customHeight="1" x14ac:dyDescent="0.25">
      <c r="A23" s="1">
        <v>12</v>
      </c>
      <c r="B23" s="4" t="s">
        <v>26</v>
      </c>
      <c r="C23" s="32">
        <f t="shared" si="4"/>
        <v>0</v>
      </c>
      <c r="D23" s="32"/>
      <c r="E23" s="32">
        <f t="shared" si="3"/>
        <v>0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1" ht="17.100000000000001" customHeight="1" x14ac:dyDescent="0.25">
      <c r="A24" s="1">
        <v>13</v>
      </c>
      <c r="B24" s="3" t="s">
        <v>27</v>
      </c>
      <c r="C24" s="32">
        <f t="shared" si="4"/>
        <v>2678625</v>
      </c>
      <c r="D24" s="32"/>
      <c r="E24" s="32">
        <f t="shared" si="3"/>
        <v>2678625</v>
      </c>
      <c r="F24" s="32"/>
      <c r="G24" s="32"/>
      <c r="H24" s="32"/>
      <c r="I24" s="32"/>
      <c r="J24" s="32"/>
      <c r="K24" s="32">
        <v>528167</v>
      </c>
      <c r="L24" s="32">
        <f>171852+71858</f>
        <v>243710</v>
      </c>
      <c r="M24" s="32">
        <v>110104</v>
      </c>
      <c r="N24" s="32">
        <v>1514493</v>
      </c>
      <c r="O24" s="32">
        <v>129734</v>
      </c>
      <c r="P24" s="32">
        <v>152417</v>
      </c>
      <c r="Q24" s="32"/>
      <c r="R24" s="32"/>
      <c r="S24" s="32"/>
    </row>
    <row r="25" spans="1:21" ht="17.100000000000001" customHeight="1" x14ac:dyDescent="0.25">
      <c r="A25" s="1">
        <v>14</v>
      </c>
      <c r="B25" s="3" t="s">
        <v>28</v>
      </c>
      <c r="C25" s="32">
        <f t="shared" si="4"/>
        <v>0</v>
      </c>
      <c r="D25" s="32"/>
      <c r="E25" s="32">
        <f t="shared" si="3"/>
        <v>0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1" ht="17.100000000000001" customHeight="1" x14ac:dyDescent="0.25">
      <c r="A26" s="1">
        <v>15</v>
      </c>
      <c r="B26" s="3" t="s">
        <v>29</v>
      </c>
      <c r="C26" s="32">
        <f t="shared" si="4"/>
        <v>0</v>
      </c>
      <c r="D26" s="32"/>
      <c r="E26" s="32">
        <f t="shared" si="3"/>
        <v>0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21" s="2" customFormat="1" ht="17.100000000000001" customHeight="1" x14ac:dyDescent="0.25">
      <c r="A27" s="1">
        <v>16</v>
      </c>
      <c r="B27" s="5" t="s">
        <v>32</v>
      </c>
      <c r="C27" s="33">
        <f>SUM(C20:C26)</f>
        <v>13493521</v>
      </c>
      <c r="D27" s="33">
        <f t="shared" ref="D27:S27" si="5">SUM(D20:D26)</f>
        <v>0</v>
      </c>
      <c r="E27" s="33">
        <f t="shared" si="5"/>
        <v>13493521</v>
      </c>
      <c r="F27" s="33">
        <f t="shared" si="5"/>
        <v>0</v>
      </c>
      <c r="G27" s="33">
        <f t="shared" si="5"/>
        <v>0</v>
      </c>
      <c r="H27" s="33">
        <f t="shared" si="5"/>
        <v>0</v>
      </c>
      <c r="I27" s="33">
        <f t="shared" si="5"/>
        <v>0</v>
      </c>
      <c r="J27" s="33">
        <f t="shared" si="5"/>
        <v>0</v>
      </c>
      <c r="K27" s="33">
        <f t="shared" si="5"/>
        <v>2660662</v>
      </c>
      <c r="L27" s="33">
        <f t="shared" si="5"/>
        <v>1227700</v>
      </c>
      <c r="M27" s="33">
        <f t="shared" si="5"/>
        <v>554653</v>
      </c>
      <c r="N27" s="33">
        <f t="shared" si="5"/>
        <v>7629164</v>
      </c>
      <c r="O27" s="33">
        <f t="shared" si="5"/>
        <v>653539</v>
      </c>
      <c r="P27" s="33">
        <f t="shared" si="5"/>
        <v>767803</v>
      </c>
      <c r="Q27" s="33">
        <f t="shared" si="5"/>
        <v>0</v>
      </c>
      <c r="R27" s="33">
        <f t="shared" si="5"/>
        <v>0</v>
      </c>
      <c r="S27" s="33">
        <f t="shared" si="5"/>
        <v>0</v>
      </c>
    </row>
    <row r="28" spans="1:21" s="7" customFormat="1" ht="17.100000000000001" customHeight="1" x14ac:dyDescent="0.25">
      <c r="A28" s="9"/>
      <c r="B28" s="1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11"/>
      <c r="U28" s="11"/>
    </row>
    <row r="29" spans="1:21" ht="17.100000000000001" customHeight="1" x14ac:dyDescent="0.25">
      <c r="A29" s="12"/>
      <c r="B29" s="13"/>
      <c r="C29" s="28">
        <v>1</v>
      </c>
      <c r="D29" s="29">
        <v>2</v>
      </c>
      <c r="E29" s="29">
        <v>3</v>
      </c>
      <c r="F29" s="28">
        <v>4</v>
      </c>
      <c r="G29" s="29">
        <v>5</v>
      </c>
      <c r="H29" s="29">
        <v>6</v>
      </c>
      <c r="I29" s="28">
        <v>7</v>
      </c>
      <c r="J29" s="29">
        <v>8</v>
      </c>
      <c r="K29" s="29">
        <v>9</v>
      </c>
      <c r="L29" s="28">
        <v>10</v>
      </c>
      <c r="M29" s="29">
        <v>11</v>
      </c>
      <c r="N29" s="29">
        <v>12</v>
      </c>
      <c r="O29" s="28">
        <v>13</v>
      </c>
      <c r="P29" s="29">
        <v>14</v>
      </c>
      <c r="Q29" s="29">
        <v>15</v>
      </c>
      <c r="R29" s="28">
        <v>16</v>
      </c>
      <c r="S29" s="30">
        <v>17</v>
      </c>
      <c r="T29" s="2"/>
    </row>
    <row r="30" spans="1:21" ht="31.5" customHeight="1" x14ac:dyDescent="0.25">
      <c r="A30" s="1" t="s">
        <v>4</v>
      </c>
      <c r="B30" s="5" t="s">
        <v>33</v>
      </c>
      <c r="C30" s="35" t="s">
        <v>34</v>
      </c>
      <c r="D30" s="31" t="s">
        <v>7</v>
      </c>
      <c r="E30" s="31" t="s">
        <v>8</v>
      </c>
      <c r="F30" s="31" t="s">
        <v>9</v>
      </c>
      <c r="G30" s="31" t="s">
        <v>10</v>
      </c>
      <c r="H30" s="31" t="s">
        <v>11</v>
      </c>
      <c r="I30" s="31" t="s">
        <v>12</v>
      </c>
      <c r="J30" s="31" t="s">
        <v>13</v>
      </c>
      <c r="K30" s="31" t="s">
        <v>14</v>
      </c>
      <c r="L30" s="31" t="s">
        <v>15</v>
      </c>
      <c r="M30" s="31" t="s">
        <v>16</v>
      </c>
      <c r="N30" s="31" t="s">
        <v>17</v>
      </c>
      <c r="O30" s="31" t="s">
        <v>18</v>
      </c>
      <c r="P30" s="31" t="s">
        <v>19</v>
      </c>
      <c r="Q30" s="31" t="s">
        <v>20</v>
      </c>
      <c r="R30" s="31" t="s">
        <v>21</v>
      </c>
      <c r="S30" s="31" t="s">
        <v>22</v>
      </c>
    </row>
    <row r="31" spans="1:21" ht="17.100000000000001" customHeight="1" x14ac:dyDescent="0.25">
      <c r="A31" s="1">
        <v>17</v>
      </c>
      <c r="B31" s="3" t="s">
        <v>23</v>
      </c>
      <c r="C31" s="32">
        <f>SUM(D31:E31)</f>
        <v>8270740</v>
      </c>
      <c r="D31" s="32">
        <f>D20+D9</f>
        <v>0</v>
      </c>
      <c r="E31" s="32">
        <f t="shared" ref="E31:S37" si="6">E20+E9</f>
        <v>8270740</v>
      </c>
      <c r="F31" s="32">
        <f t="shared" si="6"/>
        <v>0</v>
      </c>
      <c r="G31" s="32">
        <f t="shared" si="6"/>
        <v>0</v>
      </c>
      <c r="H31" s="32">
        <f t="shared" si="6"/>
        <v>0</v>
      </c>
      <c r="I31" s="32">
        <f t="shared" si="6"/>
        <v>0</v>
      </c>
      <c r="J31" s="32">
        <f t="shared" si="6"/>
        <v>0</v>
      </c>
      <c r="K31" s="32">
        <f t="shared" si="6"/>
        <v>1630811</v>
      </c>
      <c r="L31" s="32">
        <f t="shared" si="6"/>
        <v>752500</v>
      </c>
      <c r="M31" s="32">
        <f t="shared" si="6"/>
        <v>339966</v>
      </c>
      <c r="N31" s="32">
        <f t="shared" si="6"/>
        <v>4676270</v>
      </c>
      <c r="O31" s="32">
        <f t="shared" si="6"/>
        <v>400578</v>
      </c>
      <c r="P31" s="32">
        <f t="shared" si="6"/>
        <v>470615</v>
      </c>
      <c r="Q31" s="32">
        <f t="shared" si="6"/>
        <v>0</v>
      </c>
      <c r="R31" s="32">
        <f t="shared" si="6"/>
        <v>0</v>
      </c>
      <c r="S31" s="32">
        <f t="shared" si="6"/>
        <v>0</v>
      </c>
    </row>
    <row r="32" spans="1:21" ht="17.100000000000001" customHeight="1" x14ac:dyDescent="0.25">
      <c r="A32" s="1">
        <v>18</v>
      </c>
      <c r="B32" s="3" t="s">
        <v>24</v>
      </c>
      <c r="C32" s="32">
        <f t="shared" ref="C32:C37" si="7">SUM(D32:E32)</f>
        <v>540294</v>
      </c>
      <c r="D32" s="32">
        <f t="shared" ref="D32:S37" si="8">D21+D10</f>
        <v>0</v>
      </c>
      <c r="E32" s="32">
        <f t="shared" si="8"/>
        <v>540294</v>
      </c>
      <c r="F32" s="32">
        <f t="shared" si="8"/>
        <v>0</v>
      </c>
      <c r="G32" s="32">
        <f t="shared" si="8"/>
        <v>0</v>
      </c>
      <c r="H32" s="32">
        <f t="shared" si="8"/>
        <v>0</v>
      </c>
      <c r="I32" s="32">
        <f t="shared" si="6"/>
        <v>0</v>
      </c>
      <c r="J32" s="32">
        <f t="shared" si="6"/>
        <v>0</v>
      </c>
      <c r="K32" s="32">
        <f t="shared" si="8"/>
        <v>84009</v>
      </c>
      <c r="L32" s="32">
        <f t="shared" si="8"/>
        <v>39289</v>
      </c>
      <c r="M32" s="32">
        <f t="shared" si="8"/>
        <v>20025</v>
      </c>
      <c r="N32" s="32">
        <f t="shared" si="6"/>
        <v>351715</v>
      </c>
      <c r="O32" s="32">
        <f t="shared" si="6"/>
        <v>20345</v>
      </c>
      <c r="P32" s="32">
        <f t="shared" si="8"/>
        <v>24911</v>
      </c>
      <c r="Q32" s="32">
        <f t="shared" si="8"/>
        <v>0</v>
      </c>
      <c r="R32" s="32">
        <f t="shared" si="8"/>
        <v>0</v>
      </c>
      <c r="S32" s="32">
        <f t="shared" si="8"/>
        <v>0</v>
      </c>
    </row>
    <row r="33" spans="1:21" ht="17.100000000000001" customHeight="1" x14ac:dyDescent="0.25">
      <c r="A33" s="1">
        <v>19</v>
      </c>
      <c r="B33" s="3" t="s">
        <v>25</v>
      </c>
      <c r="C33" s="32">
        <f t="shared" si="7"/>
        <v>2183826</v>
      </c>
      <c r="D33" s="32">
        <f t="shared" si="8"/>
        <v>0</v>
      </c>
      <c r="E33" s="32">
        <f t="shared" si="8"/>
        <v>2183826</v>
      </c>
      <c r="F33" s="32">
        <f t="shared" si="8"/>
        <v>0</v>
      </c>
      <c r="G33" s="32">
        <f t="shared" si="8"/>
        <v>0</v>
      </c>
      <c r="H33" s="32">
        <f t="shared" si="8"/>
        <v>0</v>
      </c>
      <c r="I33" s="32">
        <f t="shared" si="6"/>
        <v>0</v>
      </c>
      <c r="J33" s="32">
        <f t="shared" si="6"/>
        <v>0</v>
      </c>
      <c r="K33" s="32">
        <f t="shared" si="8"/>
        <v>426453</v>
      </c>
      <c r="L33" s="32">
        <f t="shared" si="8"/>
        <v>199453</v>
      </c>
      <c r="M33" s="32">
        <f t="shared" si="8"/>
        <v>89983</v>
      </c>
      <c r="N33" s="32">
        <f t="shared" si="6"/>
        <v>1235963</v>
      </c>
      <c r="O33" s="32">
        <f t="shared" si="6"/>
        <v>105414</v>
      </c>
      <c r="P33" s="32">
        <f t="shared" si="8"/>
        <v>126560</v>
      </c>
      <c r="Q33" s="32">
        <f t="shared" si="8"/>
        <v>0</v>
      </c>
      <c r="R33" s="32">
        <f t="shared" si="8"/>
        <v>0</v>
      </c>
      <c r="S33" s="32">
        <f t="shared" si="8"/>
        <v>0</v>
      </c>
    </row>
    <row r="34" spans="1:21" ht="17.100000000000001" customHeight="1" x14ac:dyDescent="0.25">
      <c r="A34" s="1">
        <v>20</v>
      </c>
      <c r="B34" s="4" t="s">
        <v>26</v>
      </c>
      <c r="C34" s="32">
        <f t="shared" si="7"/>
        <v>0</v>
      </c>
      <c r="D34" s="32">
        <f t="shared" si="8"/>
        <v>0</v>
      </c>
      <c r="E34" s="32">
        <f t="shared" si="8"/>
        <v>0</v>
      </c>
      <c r="F34" s="32">
        <f t="shared" si="8"/>
        <v>0</v>
      </c>
      <c r="G34" s="32">
        <f t="shared" si="8"/>
        <v>0</v>
      </c>
      <c r="H34" s="32">
        <f t="shared" si="8"/>
        <v>0</v>
      </c>
      <c r="I34" s="32">
        <f t="shared" si="6"/>
        <v>0</v>
      </c>
      <c r="J34" s="32">
        <f t="shared" si="6"/>
        <v>0</v>
      </c>
      <c r="K34" s="32">
        <f t="shared" si="8"/>
        <v>0</v>
      </c>
      <c r="L34" s="32">
        <f t="shared" si="8"/>
        <v>0</v>
      </c>
      <c r="M34" s="32">
        <f t="shared" si="8"/>
        <v>0</v>
      </c>
      <c r="N34" s="32">
        <f t="shared" si="6"/>
        <v>0</v>
      </c>
      <c r="O34" s="32">
        <f t="shared" si="6"/>
        <v>0</v>
      </c>
      <c r="P34" s="32">
        <f t="shared" si="8"/>
        <v>0</v>
      </c>
      <c r="Q34" s="32">
        <f t="shared" si="8"/>
        <v>0</v>
      </c>
      <c r="R34" s="32">
        <f t="shared" si="8"/>
        <v>0</v>
      </c>
      <c r="S34" s="32">
        <f t="shared" si="8"/>
        <v>0</v>
      </c>
    </row>
    <row r="35" spans="1:21" ht="17.100000000000001" customHeight="1" x14ac:dyDescent="0.25">
      <c r="A35" s="1">
        <v>21</v>
      </c>
      <c r="B35" s="3" t="s">
        <v>27</v>
      </c>
      <c r="C35" s="32">
        <f t="shared" si="7"/>
        <v>2903299</v>
      </c>
      <c r="D35" s="32">
        <f t="shared" si="8"/>
        <v>0</v>
      </c>
      <c r="E35" s="32">
        <f t="shared" si="8"/>
        <v>2903299</v>
      </c>
      <c r="F35" s="32">
        <f t="shared" si="8"/>
        <v>0</v>
      </c>
      <c r="G35" s="32">
        <f t="shared" si="8"/>
        <v>0</v>
      </c>
      <c r="H35" s="32">
        <f t="shared" si="8"/>
        <v>0</v>
      </c>
      <c r="I35" s="32">
        <f t="shared" si="6"/>
        <v>0</v>
      </c>
      <c r="J35" s="32">
        <f t="shared" si="6"/>
        <v>0</v>
      </c>
      <c r="K35" s="32">
        <f t="shared" si="8"/>
        <v>640504</v>
      </c>
      <c r="L35" s="32">
        <f t="shared" si="8"/>
        <v>243710</v>
      </c>
      <c r="M35" s="32">
        <f t="shared" si="8"/>
        <v>222441</v>
      </c>
      <c r="N35" s="32">
        <f t="shared" si="6"/>
        <v>1514493</v>
      </c>
      <c r="O35" s="32">
        <f t="shared" si="6"/>
        <v>129734</v>
      </c>
      <c r="P35" s="32">
        <f t="shared" si="8"/>
        <v>152417</v>
      </c>
      <c r="Q35" s="32">
        <f t="shared" si="8"/>
        <v>0</v>
      </c>
      <c r="R35" s="32">
        <f t="shared" si="8"/>
        <v>0</v>
      </c>
      <c r="S35" s="32">
        <f t="shared" si="8"/>
        <v>0</v>
      </c>
    </row>
    <row r="36" spans="1:21" ht="17.100000000000001" customHeight="1" x14ac:dyDescent="0.25">
      <c r="A36" s="1">
        <v>22</v>
      </c>
      <c r="B36" s="3" t="s">
        <v>28</v>
      </c>
      <c r="C36" s="32">
        <f t="shared" si="7"/>
        <v>896369</v>
      </c>
      <c r="D36" s="32">
        <f t="shared" si="8"/>
        <v>0</v>
      </c>
      <c r="E36" s="32">
        <f t="shared" si="8"/>
        <v>896369</v>
      </c>
      <c r="F36" s="32">
        <f t="shared" si="8"/>
        <v>0</v>
      </c>
      <c r="G36" s="32">
        <f t="shared" si="8"/>
        <v>0</v>
      </c>
      <c r="H36" s="32">
        <f t="shared" si="8"/>
        <v>0</v>
      </c>
      <c r="I36" s="32">
        <f t="shared" si="6"/>
        <v>0</v>
      </c>
      <c r="J36" s="32">
        <f t="shared" si="6"/>
        <v>0</v>
      </c>
      <c r="K36" s="32">
        <f t="shared" si="8"/>
        <v>86372</v>
      </c>
      <c r="L36" s="32">
        <f t="shared" si="8"/>
        <v>45615</v>
      </c>
      <c r="M36" s="32">
        <f t="shared" si="8"/>
        <v>33146</v>
      </c>
      <c r="N36" s="32">
        <f t="shared" si="6"/>
        <v>643183</v>
      </c>
      <c r="O36" s="32">
        <f t="shared" si="6"/>
        <v>21964</v>
      </c>
      <c r="P36" s="32">
        <f t="shared" si="8"/>
        <v>66089</v>
      </c>
      <c r="Q36" s="32">
        <f t="shared" si="8"/>
        <v>0</v>
      </c>
      <c r="R36" s="32">
        <f t="shared" si="8"/>
        <v>0</v>
      </c>
      <c r="S36" s="32">
        <f t="shared" si="8"/>
        <v>0</v>
      </c>
    </row>
    <row r="37" spans="1:21" ht="17.100000000000001" customHeight="1" x14ac:dyDescent="0.25">
      <c r="A37" s="1">
        <v>23</v>
      </c>
      <c r="B37" s="3" t="s">
        <v>29</v>
      </c>
      <c r="C37" s="32">
        <f t="shared" si="7"/>
        <v>0</v>
      </c>
      <c r="D37" s="32">
        <f t="shared" si="8"/>
        <v>0</v>
      </c>
      <c r="E37" s="32">
        <f t="shared" si="8"/>
        <v>0</v>
      </c>
      <c r="F37" s="32">
        <f t="shared" si="8"/>
        <v>0</v>
      </c>
      <c r="G37" s="32">
        <f t="shared" si="8"/>
        <v>0</v>
      </c>
      <c r="H37" s="32">
        <f t="shared" si="8"/>
        <v>0</v>
      </c>
      <c r="I37" s="32">
        <f t="shared" si="6"/>
        <v>0</v>
      </c>
      <c r="J37" s="32">
        <f t="shared" si="6"/>
        <v>0</v>
      </c>
      <c r="K37" s="32">
        <f t="shared" si="8"/>
        <v>0</v>
      </c>
      <c r="L37" s="32">
        <f t="shared" si="8"/>
        <v>0</v>
      </c>
      <c r="M37" s="32">
        <f t="shared" si="8"/>
        <v>0</v>
      </c>
      <c r="N37" s="32">
        <f t="shared" si="6"/>
        <v>0</v>
      </c>
      <c r="O37" s="32">
        <f t="shared" si="6"/>
        <v>0</v>
      </c>
      <c r="P37" s="32">
        <f t="shared" si="8"/>
        <v>0</v>
      </c>
      <c r="Q37" s="32">
        <f t="shared" si="8"/>
        <v>0</v>
      </c>
      <c r="R37" s="32">
        <f t="shared" si="8"/>
        <v>0</v>
      </c>
      <c r="S37" s="32">
        <f t="shared" si="8"/>
        <v>0</v>
      </c>
    </row>
    <row r="38" spans="1:21" s="2" customFormat="1" ht="17.100000000000001" customHeight="1" x14ac:dyDescent="0.25">
      <c r="A38" s="1">
        <v>24</v>
      </c>
      <c r="B38" s="5" t="s">
        <v>35</v>
      </c>
      <c r="C38" s="33">
        <f>SUM(C31:C37)</f>
        <v>14794528</v>
      </c>
      <c r="D38" s="33">
        <f t="shared" ref="D38:S38" si="9">SUM(D31:D37)</f>
        <v>0</v>
      </c>
      <c r="E38" s="33">
        <f t="shared" si="9"/>
        <v>14794528</v>
      </c>
      <c r="F38" s="33">
        <f t="shared" si="9"/>
        <v>0</v>
      </c>
      <c r="G38" s="33">
        <f t="shared" si="9"/>
        <v>0</v>
      </c>
      <c r="H38" s="33">
        <f t="shared" si="9"/>
        <v>0</v>
      </c>
      <c r="I38" s="33">
        <f t="shared" si="9"/>
        <v>0</v>
      </c>
      <c r="J38" s="33">
        <f t="shared" si="9"/>
        <v>0</v>
      </c>
      <c r="K38" s="33">
        <f t="shared" si="9"/>
        <v>2868149</v>
      </c>
      <c r="L38" s="33">
        <f t="shared" si="9"/>
        <v>1280567</v>
      </c>
      <c r="M38" s="33">
        <f t="shared" si="9"/>
        <v>705561</v>
      </c>
      <c r="N38" s="33">
        <f t="shared" si="9"/>
        <v>8421624</v>
      </c>
      <c r="O38" s="33">
        <f t="shared" si="9"/>
        <v>678035</v>
      </c>
      <c r="P38" s="33">
        <f t="shared" si="9"/>
        <v>840592</v>
      </c>
      <c r="Q38" s="33">
        <f t="shared" si="9"/>
        <v>0</v>
      </c>
      <c r="R38" s="33">
        <f t="shared" si="9"/>
        <v>0</v>
      </c>
      <c r="S38" s="33">
        <f t="shared" si="9"/>
        <v>0</v>
      </c>
    </row>
    <row r="39" spans="1:21" s="2" customFormat="1" ht="17.100000000000001" customHeight="1" x14ac:dyDescent="0.25">
      <c r="A39" s="1">
        <v>25</v>
      </c>
      <c r="B39" s="5" t="s">
        <v>36</v>
      </c>
      <c r="C39" s="33">
        <f>SUM(D39:E39)</f>
        <v>6716208</v>
      </c>
      <c r="D39" s="33"/>
      <c r="E39" s="33">
        <f t="shared" ref="E39:E44" si="10">SUM(F39:S39)</f>
        <v>6716208</v>
      </c>
      <c r="F39" s="33"/>
      <c r="G39" s="33"/>
      <c r="H39" s="33"/>
      <c r="I39" s="33"/>
      <c r="J39" s="33"/>
      <c r="K39" s="33">
        <v>715620</v>
      </c>
      <c r="L39" s="33">
        <f>267321+195096</f>
        <v>462417</v>
      </c>
      <c r="M39" s="33">
        <v>200492</v>
      </c>
      <c r="N39" s="33">
        <v>4617561</v>
      </c>
      <c r="O39" s="33">
        <v>228400</v>
      </c>
      <c r="P39" s="33">
        <v>491718</v>
      </c>
      <c r="Q39" s="33"/>
      <c r="R39" s="33"/>
      <c r="S39" s="33"/>
    </row>
    <row r="40" spans="1:21" ht="17.100000000000001" customHeight="1" x14ac:dyDescent="0.25">
      <c r="A40" s="1">
        <v>26</v>
      </c>
      <c r="B40" s="5" t="s">
        <v>37</v>
      </c>
      <c r="C40" s="32">
        <f>SUM(D40:E40)</f>
        <v>240828446</v>
      </c>
      <c r="D40" s="32"/>
      <c r="E40" s="32">
        <f t="shared" si="10"/>
        <v>240828446</v>
      </c>
      <c r="F40" s="32"/>
      <c r="G40" s="32"/>
      <c r="H40" s="32"/>
      <c r="I40" s="32"/>
      <c r="J40" s="32"/>
      <c r="K40" s="32">
        <v>53913228</v>
      </c>
      <c r="L40" s="32">
        <v>24485050</v>
      </c>
      <c r="M40" s="32">
        <v>11038240</v>
      </c>
      <c r="N40" s="32">
        <v>124799355</v>
      </c>
      <c r="O40" s="32">
        <v>12514251</v>
      </c>
      <c r="P40" s="32">
        <v>14078322</v>
      </c>
      <c r="Q40" s="32"/>
      <c r="R40" s="32"/>
      <c r="S40" s="32"/>
      <c r="T40" s="6"/>
      <c r="U40" s="6"/>
    </row>
    <row r="41" spans="1:21" ht="17.100000000000001" customHeight="1" x14ac:dyDescent="0.25">
      <c r="A41" s="1">
        <v>27</v>
      </c>
      <c r="B41" s="5" t="s">
        <v>38</v>
      </c>
      <c r="C41" s="32">
        <f t="shared" ref="C41:C44" si="11">SUM(D41:E41)</f>
        <v>244889987</v>
      </c>
      <c r="D41" s="32"/>
      <c r="E41" s="32">
        <f t="shared" si="10"/>
        <v>244889987</v>
      </c>
      <c r="F41" s="32"/>
      <c r="G41" s="32"/>
      <c r="H41" s="32"/>
      <c r="I41" s="32"/>
      <c r="J41" s="32"/>
      <c r="K41" s="32">
        <v>49487078</v>
      </c>
      <c r="L41" s="32">
        <v>23546947</v>
      </c>
      <c r="M41" s="32">
        <v>14222691</v>
      </c>
      <c r="N41" s="32">
        <v>132898660</v>
      </c>
      <c r="O41" s="32">
        <v>10335497</v>
      </c>
      <c r="P41" s="32">
        <v>14399114</v>
      </c>
      <c r="Q41" s="32"/>
      <c r="R41" s="32"/>
      <c r="S41" s="32"/>
      <c r="T41" s="6"/>
      <c r="U41" s="6"/>
    </row>
    <row r="42" spans="1:21" ht="17.100000000000001" customHeight="1" x14ac:dyDescent="0.25">
      <c r="A42" s="1">
        <v>28</v>
      </c>
      <c r="B42" s="5" t="s">
        <v>39</v>
      </c>
      <c r="C42" s="32">
        <f t="shared" si="11"/>
        <v>4493858</v>
      </c>
      <c r="D42" s="32"/>
      <c r="E42" s="32">
        <f t="shared" si="10"/>
        <v>4493858</v>
      </c>
      <c r="F42" s="32"/>
      <c r="G42" s="32"/>
      <c r="H42" s="32"/>
      <c r="I42" s="32"/>
      <c r="J42" s="32"/>
      <c r="K42" s="32">
        <v>1030280</v>
      </c>
      <c r="L42" s="32">
        <v>1021362</v>
      </c>
      <c r="M42" s="32"/>
      <c r="N42" s="32">
        <v>1358147</v>
      </c>
      <c r="O42" s="32">
        <v>1084069</v>
      </c>
      <c r="P42" s="32"/>
      <c r="Q42" s="32"/>
      <c r="R42" s="32"/>
      <c r="S42" s="32"/>
      <c r="T42" s="6"/>
      <c r="U42" s="6"/>
    </row>
    <row r="43" spans="1:21" ht="17.100000000000001" customHeight="1" x14ac:dyDescent="0.25">
      <c r="A43" s="1">
        <v>29</v>
      </c>
      <c r="B43" s="5" t="s">
        <v>40</v>
      </c>
      <c r="C43" s="32">
        <f t="shared" si="11"/>
        <v>0</v>
      </c>
      <c r="D43" s="32"/>
      <c r="E43" s="32">
        <f t="shared" si="10"/>
        <v>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6"/>
      <c r="U43" s="6"/>
    </row>
    <row r="44" spans="1:21" ht="17.100000000000001" customHeight="1" x14ac:dyDescent="0.25">
      <c r="A44" s="1">
        <v>30</v>
      </c>
      <c r="B44" s="5" t="s">
        <v>41</v>
      </c>
      <c r="C44" s="32">
        <f t="shared" si="11"/>
        <v>0</v>
      </c>
      <c r="D44" s="32"/>
      <c r="E44" s="32">
        <f t="shared" si="10"/>
        <v>0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6"/>
      <c r="U44" s="6"/>
    </row>
    <row r="45" spans="1:21" ht="17.100000000000001" customHeight="1" x14ac:dyDescent="0.25">
      <c r="A45" s="1">
        <v>31</v>
      </c>
      <c r="B45" s="5" t="s">
        <v>42</v>
      </c>
      <c r="C45" s="33">
        <f>C40+C42+C43-C38-C39-C41-C44</f>
        <v>-21078419</v>
      </c>
      <c r="D45" s="33">
        <f t="shared" ref="D45:S45" si="12">D40+D42+D43-D38-D39-D41-D44</f>
        <v>0</v>
      </c>
      <c r="E45" s="33">
        <f t="shared" si="12"/>
        <v>-21078419</v>
      </c>
      <c r="F45" s="33">
        <f t="shared" si="12"/>
        <v>0</v>
      </c>
      <c r="G45" s="33">
        <f t="shared" si="12"/>
        <v>0</v>
      </c>
      <c r="H45" s="33">
        <f t="shared" si="12"/>
        <v>0</v>
      </c>
      <c r="I45" s="33">
        <f t="shared" si="12"/>
        <v>0</v>
      </c>
      <c r="J45" s="33">
        <f t="shared" si="12"/>
        <v>0</v>
      </c>
      <c r="K45" s="33">
        <f t="shared" si="12"/>
        <v>1872661</v>
      </c>
      <c r="L45" s="33">
        <f t="shared" si="12"/>
        <v>216481</v>
      </c>
      <c r="M45" s="33">
        <f t="shared" si="12"/>
        <v>-4090504</v>
      </c>
      <c r="N45" s="33">
        <f>N40+N42+N43-N38-N39-N41-N44</f>
        <v>-19780343</v>
      </c>
      <c r="O45" s="33">
        <f>O40+O42+O43-O38-O39-O41-O44</f>
        <v>2356388</v>
      </c>
      <c r="P45" s="33">
        <f t="shared" si="12"/>
        <v>-1653102</v>
      </c>
      <c r="Q45" s="33">
        <f t="shared" si="12"/>
        <v>0</v>
      </c>
      <c r="R45" s="33">
        <f t="shared" si="12"/>
        <v>0</v>
      </c>
      <c r="S45" s="33">
        <f t="shared" si="12"/>
        <v>0</v>
      </c>
      <c r="T45" s="6"/>
      <c r="U45" s="6"/>
    </row>
    <row r="46" spans="1:21" s="7" customFormat="1" ht="17.100000000000001" hidden="1" customHeight="1" x14ac:dyDescent="0.25">
      <c r="A46" s="14"/>
      <c r="C46" s="36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21" s="7" customFormat="1" ht="17.100000000000001" hidden="1" customHeight="1" x14ac:dyDescent="0.25">
      <c r="A47" s="1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21" s="7" customFormat="1" ht="17.100000000000001" hidden="1" customHeight="1" x14ac:dyDescent="0.25">
      <c r="A48" s="14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9" s="7" customFormat="1" ht="17.100000000000001" hidden="1" customHeight="1" x14ac:dyDescent="0.25">
      <c r="A49" s="14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 s="7" customFormat="1" ht="17.100000000000001" hidden="1" customHeight="1" x14ac:dyDescent="0.25">
      <c r="A50" s="14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s="7" customFormat="1" ht="17.100000000000001" hidden="1" customHeight="1" x14ac:dyDescent="0.25">
      <c r="A51" s="14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s="7" customFormat="1" ht="17.100000000000001" hidden="1" customHeight="1" x14ac:dyDescent="0.25">
      <c r="A52" s="14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1:19" s="7" customFormat="1" ht="17.100000000000001" hidden="1" customHeight="1" x14ac:dyDescent="0.25">
      <c r="A53" s="14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1:19" s="7" customFormat="1" ht="17.100000000000001" hidden="1" customHeight="1" x14ac:dyDescent="0.25">
      <c r="A54" s="14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19" s="7" customFormat="1" ht="17.100000000000001" hidden="1" customHeight="1" x14ac:dyDescent="0.25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 s="7" customFormat="1" ht="17.100000000000001" hidden="1" customHeight="1" x14ac:dyDescent="0.25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19" s="7" customFormat="1" hidden="1" x14ac:dyDescent="0.25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19" s="7" customFormat="1" hidden="1" x14ac:dyDescent="0.25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 s="7" customFormat="1" hidden="1" x14ac:dyDescent="0.25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 s="7" customFormat="1" hidden="1" x14ac:dyDescent="0.25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19" s="7" customFormat="1" hidden="1" x14ac:dyDescent="0.25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 s="7" customFormat="1" hidden="1" x14ac:dyDescent="0.25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 s="7" customFormat="1" hidden="1" x14ac:dyDescent="0.25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19" s="7" customFormat="1" hidden="1" x14ac:dyDescent="0.25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3:19" s="7" customFormat="1" hidden="1" x14ac:dyDescent="0.25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3:19" s="7" customFormat="1" hidden="1" x14ac:dyDescent="0.25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3:19" s="7" customFormat="1" hidden="1" x14ac:dyDescent="0.25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3:19" s="7" customFormat="1" hidden="1" x14ac:dyDescent="0.25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3:19" s="7" customFormat="1" hidden="1" x14ac:dyDescent="0.25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3:19" s="7" customFormat="1" hidden="1" x14ac:dyDescent="0.25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3:19" s="7" customFormat="1" hidden="1" x14ac:dyDescent="0.2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3:19" s="7" customFormat="1" hidden="1" x14ac:dyDescent="0.25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3:19" s="7" customFormat="1" hidden="1" x14ac:dyDescent="0.25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spans="3:19" s="7" customFormat="1" hidden="1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3:19" s="7" customFormat="1" hidden="1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3:19" s="7" customFormat="1" hidden="1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 spans="3:19" s="7" customFormat="1" hidden="1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3:19" s="7" customFormat="1" hidden="1" x14ac:dyDescent="0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spans="3:19" s="7" customFormat="1" hidden="1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3:19" s="7" customFormat="1" hidden="1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3:19" s="7" customFormat="1" hidden="1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3:19" s="7" customFormat="1" hidden="1" x14ac:dyDescent="0.2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3:19" s="7" customFormat="1" hidden="1" x14ac:dyDescent="0.25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spans="3:19" s="7" customFormat="1" hidden="1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spans="3:19" s="7" customFormat="1" hidden="1" x14ac:dyDescent="0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spans="3:19" s="7" customFormat="1" hidden="1" x14ac:dyDescent="0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spans="3:19" s="7" customFormat="1" hidden="1" x14ac:dyDescent="0.25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3:19" s="7" customFormat="1" hidden="1" x14ac:dyDescent="0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 spans="3:19" s="7" customFormat="1" hidden="1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 spans="3:19" s="7" customFormat="1" hidden="1" x14ac:dyDescent="0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 spans="3:19" s="7" customFormat="1" hidden="1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 spans="3:19" s="7" customFormat="1" hidden="1" x14ac:dyDescent="0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spans="3:19" s="7" customFormat="1" hidden="1" x14ac:dyDescent="0.25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spans="3:19" s="7" customFormat="1" hidden="1" x14ac:dyDescent="0.25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spans="3:19" s="7" customFormat="1" hidden="1" x14ac:dyDescent="0.25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3:19" s="7" customFormat="1" hidden="1" x14ac:dyDescent="0.25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 spans="3:19" s="7" customFormat="1" hidden="1" x14ac:dyDescent="0.2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 spans="3:19" s="7" customFormat="1" hidden="1" x14ac:dyDescent="0.2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 spans="3:19" s="7" customFormat="1" hidden="1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spans="3:19" s="7" customFormat="1" hidden="1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3:19" s="7" customFormat="1" hidden="1" x14ac:dyDescent="0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3:19" s="7" customFormat="1" hidden="1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3:19" s="7" customFormat="1" hidden="1" x14ac:dyDescent="0.2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3:19" s="7" customFormat="1" hidden="1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3:19" s="7" customFormat="1" hidden="1" x14ac:dyDescent="0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3:19" s="7" customFormat="1" hidden="1" x14ac:dyDescent="0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3:19" s="7" customFormat="1" hidden="1" x14ac:dyDescent="0.2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3:19" s="7" customFormat="1" hidden="1" x14ac:dyDescent="0.2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3:19" s="7" customFormat="1" hidden="1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3:19" s="7" customFormat="1" hidden="1" x14ac:dyDescent="0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3:19" s="7" customFormat="1" hidden="1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3:19" s="7" customFormat="1" hidden="1" x14ac:dyDescent="0.2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3:19" s="7" customFormat="1" hidden="1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3:19" s="7" customFormat="1" hidden="1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3:19" s="7" customFormat="1" hidden="1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3:19" s="7" customFormat="1" hidden="1" x14ac:dyDescent="0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3:19" s="7" customFormat="1" hidden="1" x14ac:dyDescent="0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3:19" s="7" customFormat="1" hidden="1" x14ac:dyDescent="0.25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3:19" s="7" customFormat="1" hidden="1" x14ac:dyDescent="0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3:19" s="7" customFormat="1" hidden="1" x14ac:dyDescent="0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3:19" s="7" customFormat="1" hidden="1" x14ac:dyDescent="0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3:19" s="7" customFormat="1" hidden="1" x14ac:dyDescent="0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3:19" s="7" customFormat="1" hidden="1" x14ac:dyDescent="0.25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3:19" s="7" customFormat="1" hidden="1" x14ac:dyDescent="0.25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3:19" s="7" customFormat="1" hidden="1" x14ac:dyDescent="0.25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3:19" s="7" customFormat="1" hidden="1" x14ac:dyDescent="0.25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3:19" s="7" customFormat="1" hidden="1" x14ac:dyDescent="0.25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3:19" s="7" customFormat="1" hidden="1" x14ac:dyDescent="0.2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3:19" s="7" customFormat="1" hidden="1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3:19" s="7" customFormat="1" hidden="1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17" customFormat="1" ht="18.75" x14ac:dyDescent="0.3">
      <c r="A1" s="16" t="s">
        <v>43</v>
      </c>
    </row>
    <row r="2" spans="1:1" s="7" customFormat="1" x14ac:dyDescent="0.25"/>
    <row r="3" spans="1:1" s="7" customFormat="1" x14ac:dyDescent="0.25"/>
    <row r="4" spans="1:1" s="7" customFormat="1" x14ac:dyDescent="0.25"/>
    <row r="5" spans="1:1" s="7" customFormat="1" x14ac:dyDescent="0.25"/>
    <row r="6" spans="1:1" s="7" customFormat="1" x14ac:dyDescent="0.25"/>
    <row r="7" spans="1:1" s="7" customFormat="1" x14ac:dyDescent="0.25"/>
    <row r="8" spans="1:1" s="7" customFormat="1" x14ac:dyDescent="0.25"/>
    <row r="9" spans="1:1" s="7" customFormat="1" x14ac:dyDescent="0.25"/>
    <row r="10" spans="1:1" s="7" customFormat="1" x14ac:dyDescent="0.25"/>
    <row r="11" spans="1:1" s="7" customFormat="1" x14ac:dyDescent="0.25"/>
    <row r="12" spans="1:1" s="7" customFormat="1" x14ac:dyDescent="0.25"/>
    <row r="13" spans="1:1" s="7" customFormat="1" x14ac:dyDescent="0.25"/>
    <row r="14" spans="1:1" s="7" customFormat="1" x14ac:dyDescent="0.25"/>
    <row r="15" spans="1:1" s="7" customFormat="1" x14ac:dyDescent="0.25"/>
    <row r="16" spans="1:1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16" sqref="B16"/>
    </sheetView>
  </sheetViews>
  <sheetFormatPr defaultRowHeight="15" x14ac:dyDescent="0.25"/>
  <cols>
    <col min="1" max="1" width="8.7109375" style="15"/>
    <col min="2" max="2" width="114.5703125" customWidth="1"/>
    <col min="3" max="38" width="8.7109375" style="7"/>
  </cols>
  <sheetData>
    <row r="1" spans="1:2" ht="18.75" x14ac:dyDescent="0.3">
      <c r="B1" s="20" t="s">
        <v>44</v>
      </c>
    </row>
    <row r="2" spans="1:2" ht="49.5" x14ac:dyDescent="0.25">
      <c r="A2" s="15">
        <v>1</v>
      </c>
      <c r="B2" s="19" t="s">
        <v>45</v>
      </c>
    </row>
    <row r="3" spans="1:2" ht="16.5" x14ac:dyDescent="0.25">
      <c r="B3" s="19"/>
    </row>
    <row r="4" spans="1:2" ht="16.5" x14ac:dyDescent="0.25">
      <c r="A4" s="15">
        <v>2</v>
      </c>
      <c r="B4" s="19" t="s">
        <v>46</v>
      </c>
    </row>
    <row r="5" spans="1:2" ht="16.5" x14ac:dyDescent="0.25">
      <c r="B5" s="19"/>
    </row>
    <row r="6" spans="1:2" ht="33" x14ac:dyDescent="0.25">
      <c r="A6" s="15">
        <v>3</v>
      </c>
      <c r="B6" s="19" t="s">
        <v>47</v>
      </c>
    </row>
    <row r="7" spans="1:2" ht="16.5" x14ac:dyDescent="0.25">
      <c r="B7" s="19"/>
    </row>
    <row r="8" spans="1:2" ht="82.5" x14ac:dyDescent="0.25">
      <c r="A8" s="15">
        <v>4</v>
      </c>
      <c r="B8" s="19" t="s">
        <v>48</v>
      </c>
    </row>
    <row r="9" spans="1:2" ht="16.5" x14ac:dyDescent="0.25">
      <c r="B9" s="19"/>
    </row>
    <row r="10" spans="1:2" ht="16.5" x14ac:dyDescent="0.25">
      <c r="A10" s="15">
        <v>5</v>
      </c>
      <c r="B10" s="19" t="s">
        <v>26</v>
      </c>
    </row>
    <row r="11" spans="1:2" ht="16.5" x14ac:dyDescent="0.25">
      <c r="B11" s="19"/>
    </row>
    <row r="12" spans="1:2" ht="33" x14ac:dyDescent="0.25">
      <c r="A12" s="15">
        <v>6</v>
      </c>
      <c r="B12" s="19" t="s">
        <v>49</v>
      </c>
    </row>
    <row r="13" spans="1:2" ht="16.5" x14ac:dyDescent="0.25">
      <c r="B13" s="19"/>
    </row>
    <row r="14" spans="1:2" ht="16.5" x14ac:dyDescent="0.25">
      <c r="A14" s="15">
        <v>7</v>
      </c>
      <c r="B14" s="19" t="s">
        <v>50</v>
      </c>
    </row>
    <row r="15" spans="1:2" ht="16.5" x14ac:dyDescent="0.25">
      <c r="B15" s="19"/>
    </row>
    <row r="16" spans="1:2" ht="33" x14ac:dyDescent="0.25">
      <c r="A16" s="15">
        <v>8</v>
      </c>
      <c r="B16" s="19" t="s">
        <v>51</v>
      </c>
    </row>
    <row r="17" spans="1:2" ht="16.5" x14ac:dyDescent="0.25">
      <c r="B17" s="19"/>
    </row>
    <row r="18" spans="1:2" ht="16.5" x14ac:dyDescent="0.25">
      <c r="A18" s="15">
        <v>9</v>
      </c>
      <c r="B18" s="19" t="s">
        <v>52</v>
      </c>
    </row>
    <row r="19" spans="1:2" ht="16.5" x14ac:dyDescent="0.25">
      <c r="B19" s="19" t="s">
        <v>53</v>
      </c>
    </row>
    <row r="20" spans="1:2" x14ac:dyDescent="0.25">
      <c r="B20" s="18"/>
    </row>
    <row r="21" spans="1:2" s="7" customFormat="1" x14ac:dyDescent="0.25"/>
    <row r="22" spans="1:2" s="7" customFormat="1" x14ac:dyDescent="0.25"/>
    <row r="23" spans="1:2" s="7" customFormat="1" x14ac:dyDescent="0.25"/>
    <row r="24" spans="1:2" s="7" customFormat="1" x14ac:dyDescent="0.25"/>
    <row r="25" spans="1:2" s="7" customFormat="1" x14ac:dyDescent="0.25"/>
    <row r="26" spans="1:2" s="7" customFormat="1" x14ac:dyDescent="0.25"/>
    <row r="27" spans="1:2" s="7" customFormat="1" x14ac:dyDescent="0.25"/>
    <row r="28" spans="1:2" s="7" customFormat="1" x14ac:dyDescent="0.25"/>
    <row r="29" spans="1:2" s="7" customFormat="1" x14ac:dyDescent="0.25"/>
    <row r="30" spans="1:2" s="7" customFormat="1" x14ac:dyDescent="0.25"/>
    <row r="31" spans="1:2" s="7" customFormat="1" x14ac:dyDescent="0.25"/>
    <row r="32" spans="1: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pans="1:1" s="7" customFormat="1" x14ac:dyDescent="0.25"/>
    <row r="50" spans="1:1" s="7" customFormat="1" x14ac:dyDescent="0.25"/>
    <row r="51" spans="1:1" s="7" customFormat="1" x14ac:dyDescent="0.25"/>
    <row r="52" spans="1:1" s="7" customFormat="1" x14ac:dyDescent="0.25"/>
    <row r="53" spans="1:1" s="7" customFormat="1" x14ac:dyDescent="0.25"/>
    <row r="54" spans="1:1" s="7" customFormat="1" x14ac:dyDescent="0.25"/>
    <row r="55" spans="1:1" s="7" customFormat="1" x14ac:dyDescent="0.25"/>
    <row r="56" spans="1:1" s="7" customFormat="1" x14ac:dyDescent="0.25"/>
    <row r="57" spans="1:1" s="7" customFormat="1" x14ac:dyDescent="0.25"/>
    <row r="58" spans="1:1" s="7" customFormat="1" x14ac:dyDescent="0.25"/>
    <row r="59" spans="1:1" s="7" customFormat="1" x14ac:dyDescent="0.25"/>
    <row r="60" spans="1:1" s="7" customFormat="1" x14ac:dyDescent="0.25"/>
    <row r="61" spans="1:1" s="7" customFormat="1" x14ac:dyDescent="0.25">
      <c r="A61" s="15"/>
    </row>
    <row r="62" spans="1:1" s="7" customFormat="1" x14ac:dyDescent="0.25">
      <c r="A62" s="15"/>
    </row>
    <row r="63" spans="1:1" s="7" customFormat="1" x14ac:dyDescent="0.25">
      <c r="A63" s="15"/>
    </row>
    <row r="64" spans="1:1" s="7" customFormat="1" x14ac:dyDescent="0.25">
      <c r="A64" s="15"/>
    </row>
    <row r="65" spans="1:1" s="7" customFormat="1" x14ac:dyDescent="0.25">
      <c r="A65" s="15"/>
    </row>
    <row r="66" spans="1:1" s="7" customFormat="1" x14ac:dyDescent="0.25">
      <c r="A6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South Country Health Alliance Reallocation of Expenses and Investment Income 1a MCS (scha24supp1a.xlsx)</DocTitle>
    <_x0055_RL2 xmlns="197dce87-66b0-4d13-ab68-c175b121ab85">/facilities/insurance/managedcare/reports/financial/docs/2024/scha24supp1a.xlsx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897B716D-ADE0-4961-93C8-636CAB33F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815770-2470-4E04-BFE8-194DCC2A2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BB81FF-6BA7-43AF-83DC-9C3EAB0854F0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97dce87-66b0-4d13-ab68-c175b121ab85"/>
    <ds:schemaRef ds:uri="http://schemas.microsoft.com/office/2006/metadata/properties"/>
    <ds:schemaRef ds:uri="http://schemas.openxmlformats.org/package/2006/metadata/core-properties"/>
    <ds:schemaRef ds:uri="d7a0ad8a-c71d-4ce7-94c7-383a5f46deff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South Country Health Alliance Reallocation of Expenses and Investment Income 1a</dc:title>
  <dc:creator>HEALTH.MCS@state.mn.us</dc:creator>
  <cp:lastModifiedBy>Foster, Morgan (MDH)</cp:lastModifiedBy>
  <dcterms:created xsi:type="dcterms:W3CDTF">2024-11-14T17:22:11Z</dcterms:created>
  <dcterms:modified xsi:type="dcterms:W3CDTF">2025-06-27T20:06:26Z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