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L:\MCS\Annual reports and Financial Exams\Annual Reports (13.1.4=P)\2026\HealthPartners\"/>
    </mc:Choice>
  </mc:AlternateContent>
  <xr:revisionPtr revIDLastSave="1" documentId="13_ncr:1_{0F47BC92-C575-4CF6-B5E1-E867B24BBB93}" xr6:coauthVersionLast="47" xr6:coauthVersionMax="47" xr10:uidLastSave="{537BC5CB-9057-477A-A0F5-B5B4507709F4}"/>
  <bookViews>
    <workbookView xWindow="-120" yWindow="-120" windowWidth="29040" windowHeight="15720" firstSheet="1" activeTab="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3" l="1"/>
  <c r="C31" i="3"/>
  <c r="E32" i="3"/>
  <c r="E31" i="3"/>
  <c r="N15" i="3"/>
  <c r="N14" i="3"/>
  <c r="N13" i="3"/>
  <c r="Q12" i="3"/>
  <c r="P12" i="3"/>
  <c r="O12" i="3"/>
  <c r="N12" i="3"/>
  <c r="L12" i="3"/>
  <c r="K12" i="3"/>
  <c r="F12" i="3"/>
  <c r="N11" i="3"/>
  <c r="Q10" i="3"/>
  <c r="N10" i="3"/>
  <c r="J10" i="3"/>
  <c r="I10" i="3"/>
  <c r="G10" i="3"/>
  <c r="F10" i="3"/>
  <c r="Q9" i="3"/>
  <c r="N9" i="3"/>
  <c r="L9" i="3"/>
  <c r="J9" i="3"/>
  <c r="I9" i="3"/>
  <c r="F9" i="3"/>
  <c r="D15" i="3"/>
  <c r="D14" i="3"/>
  <c r="D13" i="3"/>
  <c r="D12" i="3"/>
  <c r="D11" i="3"/>
  <c r="D10" i="3"/>
  <c r="D9" i="3"/>
  <c r="I48" i="1"/>
  <c r="G48" i="1" s="1"/>
  <c r="I45" i="1"/>
  <c r="H45" i="1" s="1"/>
  <c r="G45" i="1" s="1"/>
  <c r="I43" i="1"/>
  <c r="H43" i="1"/>
  <c r="G43" i="1" s="1"/>
  <c r="I42" i="1"/>
  <c r="H42" i="1"/>
  <c r="G42" i="1" s="1"/>
  <c r="I38" i="1"/>
  <c r="G38" i="1" s="1"/>
  <c r="J37" i="1"/>
  <c r="I37" i="1"/>
  <c r="H37" i="1"/>
  <c r="G37" i="1"/>
  <c r="J36" i="1"/>
  <c r="I36" i="1"/>
  <c r="H36" i="1"/>
  <c r="G36" i="1"/>
  <c r="I35" i="1"/>
  <c r="G35" i="1"/>
  <c r="I33" i="1"/>
  <c r="G33" i="1"/>
  <c r="J28" i="1"/>
  <c r="I28" i="1"/>
  <c r="H28" i="1"/>
  <c r="G28" i="1"/>
  <c r="I27" i="1"/>
  <c r="G27" i="1"/>
  <c r="J26" i="1"/>
  <c r="I26" i="1"/>
  <c r="G26" i="1" s="1"/>
  <c r="H26" i="1"/>
  <c r="I25" i="1"/>
  <c r="G25" i="1"/>
  <c r="I24" i="1"/>
  <c r="G24" i="1" s="1"/>
  <c r="I23" i="1"/>
  <c r="G23" i="1"/>
  <c r="J22" i="1"/>
  <c r="I22" i="1"/>
  <c r="H22" i="1"/>
  <c r="G22" i="1"/>
  <c r="J12" i="1"/>
  <c r="I12" i="1"/>
  <c r="H12" i="1"/>
  <c r="G12" i="1"/>
  <c r="G9" i="1"/>
  <c r="I9" i="1"/>
  <c r="I60" i="1"/>
  <c r="G60" i="1" s="1"/>
  <c r="E44" i="3" l="1"/>
  <c r="C44" i="3"/>
  <c r="E43" i="3"/>
  <c r="C43" i="3"/>
  <c r="E42" i="3"/>
  <c r="C42" i="3"/>
  <c r="E41" i="3"/>
  <c r="C41" i="3" s="1"/>
  <c r="E40" i="3"/>
  <c r="C40" i="3"/>
  <c r="E39" i="3"/>
  <c r="C39" i="3" s="1"/>
  <c r="H38" i="3"/>
  <c r="H45" i="3" s="1"/>
  <c r="Q37" i="3"/>
  <c r="P37" i="3"/>
  <c r="O37" i="3"/>
  <c r="N37" i="3"/>
  <c r="M37" i="3"/>
  <c r="L37" i="3"/>
  <c r="K37" i="3"/>
  <c r="J37" i="3"/>
  <c r="I37" i="3"/>
  <c r="H37" i="3"/>
  <c r="G37" i="3"/>
  <c r="F37" i="3"/>
  <c r="D37" i="3"/>
  <c r="Q36" i="3"/>
  <c r="P36" i="3"/>
  <c r="O36" i="3"/>
  <c r="N36" i="3"/>
  <c r="M36" i="3"/>
  <c r="L36" i="3"/>
  <c r="K36" i="3"/>
  <c r="J36" i="3"/>
  <c r="I36" i="3"/>
  <c r="H36" i="3"/>
  <c r="G36" i="3"/>
  <c r="F36" i="3"/>
  <c r="D36" i="3"/>
  <c r="Q35" i="3"/>
  <c r="P35" i="3"/>
  <c r="O35" i="3"/>
  <c r="N35" i="3"/>
  <c r="M35" i="3"/>
  <c r="L35" i="3"/>
  <c r="K35" i="3"/>
  <c r="J35" i="3"/>
  <c r="I35" i="3"/>
  <c r="H35" i="3"/>
  <c r="G35" i="3"/>
  <c r="F35" i="3"/>
  <c r="D35" i="3"/>
  <c r="Q34" i="3"/>
  <c r="P34" i="3"/>
  <c r="O34" i="3"/>
  <c r="N34" i="3"/>
  <c r="M34" i="3"/>
  <c r="L34" i="3"/>
  <c r="K34" i="3"/>
  <c r="J34" i="3"/>
  <c r="I34" i="3"/>
  <c r="H34" i="3"/>
  <c r="G34" i="3"/>
  <c r="F34" i="3"/>
  <c r="D34" i="3"/>
  <c r="Q33" i="3"/>
  <c r="P33" i="3"/>
  <c r="O33" i="3"/>
  <c r="N33" i="3"/>
  <c r="M33" i="3"/>
  <c r="L33" i="3"/>
  <c r="K33" i="3"/>
  <c r="J33" i="3"/>
  <c r="I33" i="3"/>
  <c r="H33" i="3"/>
  <c r="G33" i="3"/>
  <c r="F33" i="3"/>
  <c r="D33" i="3"/>
  <c r="Q32" i="3"/>
  <c r="P32" i="3"/>
  <c r="O32" i="3"/>
  <c r="N32" i="3"/>
  <c r="M32" i="3"/>
  <c r="L32" i="3"/>
  <c r="K32" i="3"/>
  <c r="J32" i="3"/>
  <c r="I32" i="3"/>
  <c r="H32" i="3"/>
  <c r="G32" i="3"/>
  <c r="F32" i="3"/>
  <c r="D32" i="3"/>
  <c r="Q31" i="3"/>
  <c r="P31" i="3"/>
  <c r="O31" i="3"/>
  <c r="N31" i="3"/>
  <c r="M31" i="3"/>
  <c r="L31" i="3"/>
  <c r="K31" i="3"/>
  <c r="J31" i="3"/>
  <c r="I31" i="3"/>
  <c r="H31" i="3"/>
  <c r="G31" i="3"/>
  <c r="F31" i="3"/>
  <c r="D31" i="3"/>
  <c r="S27" i="3"/>
  <c r="R27" i="3"/>
  <c r="Q27" i="3"/>
  <c r="P27" i="3"/>
  <c r="O27" i="3"/>
  <c r="N27" i="3"/>
  <c r="M27" i="3"/>
  <c r="L27" i="3"/>
  <c r="K27" i="3"/>
  <c r="J27" i="3"/>
  <c r="I27" i="3"/>
  <c r="H27" i="3"/>
  <c r="G27" i="3"/>
  <c r="F27" i="3"/>
  <c r="D27" i="3"/>
  <c r="E26" i="3"/>
  <c r="C26" i="3"/>
  <c r="E25" i="3"/>
  <c r="C25" i="3" s="1"/>
  <c r="E24" i="3"/>
  <c r="C24" i="3" s="1"/>
  <c r="E23" i="3"/>
  <c r="C23" i="3"/>
  <c r="E22" i="3"/>
  <c r="C22" i="3"/>
  <c r="E21" i="3"/>
  <c r="C21" i="3"/>
  <c r="E20" i="3"/>
  <c r="C20" i="3"/>
  <c r="S16" i="3"/>
  <c r="R16" i="3"/>
  <c r="Q16" i="3"/>
  <c r="P16" i="3"/>
  <c r="O16" i="3"/>
  <c r="N16" i="3"/>
  <c r="M16" i="3"/>
  <c r="L16" i="3"/>
  <c r="K16" i="3"/>
  <c r="J16" i="3"/>
  <c r="I16" i="3"/>
  <c r="H16" i="3"/>
  <c r="G16" i="3"/>
  <c r="F16" i="3"/>
  <c r="D16" i="3"/>
  <c r="E15" i="3"/>
  <c r="C15" i="3" s="1"/>
  <c r="E14" i="3"/>
  <c r="C14" i="3"/>
  <c r="E13" i="3"/>
  <c r="C13" i="3"/>
  <c r="E12" i="3"/>
  <c r="C12" i="3" s="1"/>
  <c r="E11" i="3"/>
  <c r="C11" i="3"/>
  <c r="E10" i="3"/>
  <c r="C10" i="3"/>
  <c r="E9" i="3"/>
  <c r="C9" i="3" s="1"/>
  <c r="Q38" i="3" l="1"/>
  <c r="Q45" i="3" s="1"/>
  <c r="C32" i="3"/>
  <c r="P38" i="3"/>
  <c r="P45" i="3" s="1"/>
  <c r="E33" i="3"/>
  <c r="F38" i="3"/>
  <c r="F45" i="3" s="1"/>
  <c r="G38" i="3"/>
  <c r="G45" i="3" s="1"/>
  <c r="C33" i="3"/>
  <c r="D38" i="3"/>
  <c r="D45" i="3" s="1"/>
  <c r="C27" i="3"/>
  <c r="R38" i="3"/>
  <c r="R45" i="3" s="1"/>
  <c r="S38" i="3"/>
  <c r="S45" i="3" s="1"/>
  <c r="E37" i="3"/>
  <c r="C37" i="3" s="1"/>
  <c r="E34" i="3"/>
  <c r="C34" i="3" s="1"/>
  <c r="E16" i="3"/>
  <c r="I38" i="3"/>
  <c r="I45" i="3" s="1"/>
  <c r="J38" i="3"/>
  <c r="J45" i="3" s="1"/>
  <c r="K38" i="3"/>
  <c r="K45" i="3" s="1"/>
  <c r="O38" i="3"/>
  <c r="N38" i="3"/>
  <c r="N45" i="3" s="1"/>
  <c r="M38" i="3"/>
  <c r="M45" i="3" s="1"/>
  <c r="L38" i="3"/>
  <c r="L45" i="3" s="1"/>
  <c r="C16" i="3"/>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V90" i="1"/>
  <c r="U90" i="1"/>
  <c r="T90" i="1"/>
  <c r="S90" i="1"/>
  <c r="R90" i="1"/>
  <c r="Q90" i="1"/>
  <c r="P90" i="1"/>
  <c r="P29" i="1" s="1"/>
  <c r="P34" i="1" s="1"/>
  <c r="P40" i="1" s="1"/>
  <c r="O90" i="1"/>
  <c r="O29" i="1" s="1"/>
  <c r="O34" i="1" s="1"/>
  <c r="O40" i="1" s="1"/>
  <c r="N90" i="1"/>
  <c r="N29" i="1" s="1"/>
  <c r="N34" i="1" s="1"/>
  <c r="N40" i="1" s="1"/>
  <c r="M90" i="1"/>
  <c r="M29" i="1" s="1"/>
  <c r="M34" i="1" s="1"/>
  <c r="M40" i="1" s="1"/>
  <c r="L90" i="1"/>
  <c r="L29" i="1" s="1"/>
  <c r="L34" i="1" s="1"/>
  <c r="L40" i="1" s="1"/>
  <c r="K90" i="1"/>
  <c r="K29" i="1" s="1"/>
  <c r="K34" i="1" s="1"/>
  <c r="K40" i="1" s="1"/>
  <c r="J90" i="1"/>
  <c r="J29" i="1" s="1"/>
  <c r="J34" i="1" s="1"/>
  <c r="J40" i="1" s="1"/>
  <c r="I90" i="1"/>
  <c r="I29" i="1" s="1"/>
  <c r="I34" i="1" s="1"/>
  <c r="I40" i="1" s="1"/>
  <c r="H90" i="1"/>
  <c r="G90" i="1"/>
  <c r="X89" i="1"/>
  <c r="X88" i="1"/>
  <c r="X87" i="1"/>
  <c r="X80" i="1"/>
  <c r="X79" i="1"/>
  <c r="W77" i="1"/>
  <c r="V77" i="1"/>
  <c r="U77" i="1"/>
  <c r="T77" i="1"/>
  <c r="S77" i="1"/>
  <c r="S17" i="1" s="1"/>
  <c r="S18" i="1" s="1"/>
  <c r="S41" i="1" s="1"/>
  <c r="S47" i="1" s="1"/>
  <c r="S49" i="1" s="1"/>
  <c r="R77" i="1"/>
  <c r="R17" i="1" s="1"/>
  <c r="Q77" i="1"/>
  <c r="Q17" i="1" s="1"/>
  <c r="P77" i="1"/>
  <c r="P17" i="1" s="1"/>
  <c r="O77" i="1"/>
  <c r="O17" i="1" s="1"/>
  <c r="N77" i="1"/>
  <c r="M77" i="1"/>
  <c r="L77" i="1"/>
  <c r="K77" i="1"/>
  <c r="J77" i="1"/>
  <c r="I77" i="1"/>
  <c r="H77" i="1"/>
  <c r="G77" i="1"/>
  <c r="X76" i="1"/>
  <c r="X75" i="1"/>
  <c r="X74" i="1"/>
  <c r="X73" i="1"/>
  <c r="W70" i="1"/>
  <c r="W16" i="1" s="1"/>
  <c r="V70" i="1"/>
  <c r="V16" i="1" s="1"/>
  <c r="V18" i="1" s="1"/>
  <c r="V41" i="1" s="1"/>
  <c r="V47" i="1" s="1"/>
  <c r="V49" i="1" s="1"/>
  <c r="U70" i="1"/>
  <c r="U16" i="1" s="1"/>
  <c r="U18" i="1" s="1"/>
  <c r="T70" i="1"/>
  <c r="T16" i="1" s="1"/>
  <c r="T18" i="1" s="1"/>
  <c r="S70" i="1"/>
  <c r="R70" i="1"/>
  <c r="Q70" i="1"/>
  <c r="P70" i="1"/>
  <c r="O70" i="1"/>
  <c r="N70" i="1"/>
  <c r="N16" i="1" s="1"/>
  <c r="N18" i="1" s="1"/>
  <c r="M70" i="1"/>
  <c r="M16" i="1" s="1"/>
  <c r="M18" i="1" s="1"/>
  <c r="L70" i="1"/>
  <c r="L16" i="1" s="1"/>
  <c r="L18" i="1" s="1"/>
  <c r="K70" i="1"/>
  <c r="K16" i="1" s="1"/>
  <c r="K18" i="1" s="1"/>
  <c r="J70" i="1"/>
  <c r="J16" i="1" s="1"/>
  <c r="J18" i="1" s="1"/>
  <c r="I70" i="1"/>
  <c r="I16" i="1" s="1"/>
  <c r="I18" i="1" s="1"/>
  <c r="H70" i="1"/>
  <c r="H16" i="1" s="1"/>
  <c r="H18" i="1" s="1"/>
  <c r="G70" i="1"/>
  <c r="G16" i="1" s="1"/>
  <c r="G18" i="1" s="1"/>
  <c r="X69" i="1"/>
  <c r="X68" i="1"/>
  <c r="X67" i="1"/>
  <c r="X60" i="1"/>
  <c r="V58" i="1"/>
  <c r="W44" i="1"/>
  <c r="V44" i="1"/>
  <c r="U44" i="1"/>
  <c r="T44" i="1"/>
  <c r="S44" i="1"/>
  <c r="R44" i="1"/>
  <c r="Q44" i="1"/>
  <c r="P44" i="1"/>
  <c r="O44" i="1"/>
  <c r="N44" i="1"/>
  <c r="M44" i="1"/>
  <c r="L44" i="1"/>
  <c r="K44" i="1"/>
  <c r="J44" i="1"/>
  <c r="I44" i="1"/>
  <c r="H44" i="1"/>
  <c r="G44" i="1"/>
  <c r="T29" i="1"/>
  <c r="T34" i="1" s="1"/>
  <c r="T40" i="1" s="1"/>
  <c r="S29" i="1"/>
  <c r="S34" i="1" s="1"/>
  <c r="S40" i="1" s="1"/>
  <c r="R29" i="1"/>
  <c r="R34" i="1" s="1"/>
  <c r="R40" i="1" s="1"/>
  <c r="Q29" i="1"/>
  <c r="Q34" i="1" s="1"/>
  <c r="Q40" i="1" s="1"/>
  <c r="W27" i="1"/>
  <c r="W29" i="1" s="1"/>
  <c r="W34" i="1" s="1"/>
  <c r="W40" i="1" s="1"/>
  <c r="V27" i="1"/>
  <c r="V29" i="1" s="1"/>
  <c r="V34" i="1" s="1"/>
  <c r="V40" i="1" s="1"/>
  <c r="U29" i="1"/>
  <c r="U34" i="1" s="1"/>
  <c r="U40" i="1" s="1"/>
  <c r="H29" i="1"/>
  <c r="H34" i="1" s="1"/>
  <c r="H40" i="1" s="1"/>
  <c r="G29" i="1"/>
  <c r="G34" i="1" s="1"/>
  <c r="G40" i="1" s="1"/>
  <c r="W17" i="1"/>
  <c r="V17" i="1"/>
  <c r="U17" i="1"/>
  <c r="T17" i="1"/>
  <c r="N17" i="1"/>
  <c r="M17" i="1"/>
  <c r="L17" i="1"/>
  <c r="K17" i="1"/>
  <c r="J17" i="1"/>
  <c r="I17" i="1"/>
  <c r="H17" i="1"/>
  <c r="G17" i="1"/>
  <c r="S16" i="1"/>
  <c r="R16" i="1"/>
  <c r="Q16" i="1"/>
  <c r="P16" i="1"/>
  <c r="O16" i="1"/>
  <c r="X10" i="1"/>
  <c r="T41" i="1" l="1"/>
  <c r="T47" i="1" s="1"/>
  <c r="T49" i="1" s="1"/>
  <c r="N41" i="1"/>
  <c r="G41" i="1"/>
  <c r="G47" i="1" s="1"/>
  <c r="G49" i="1" s="1"/>
  <c r="H41" i="1"/>
  <c r="L41" i="1"/>
  <c r="M41" i="1"/>
  <c r="U41" i="1"/>
  <c r="U47" i="1" s="1"/>
  <c r="U49" i="1" s="1"/>
  <c r="E38" i="3"/>
  <c r="E45" i="3" s="1"/>
  <c r="C38" i="3"/>
  <c r="C45" i="3" s="1"/>
  <c r="L47" i="1"/>
  <c r="L49" i="1" s="1"/>
  <c r="M47" i="1"/>
  <c r="M49" i="1" s="1"/>
  <c r="N47" i="1"/>
  <c r="N49" i="1" s="1"/>
  <c r="O18" i="1"/>
  <c r="O41" i="1" s="1"/>
  <c r="O47" i="1" s="1"/>
  <c r="O49" i="1" s="1"/>
  <c r="R18" i="1"/>
  <c r="R41" i="1" s="1"/>
  <c r="R47" i="1" s="1"/>
  <c r="R49" i="1" s="1"/>
  <c r="H47" i="1"/>
  <c r="H49" i="1" s="1"/>
  <c r="I41" i="1"/>
  <c r="I47" i="1" s="1"/>
  <c r="I49" i="1" s="1"/>
  <c r="P18" i="1"/>
  <c r="P41" i="1" s="1"/>
  <c r="P47" i="1" s="1"/>
  <c r="P49" i="1" s="1"/>
  <c r="Q18" i="1"/>
  <c r="Q41" i="1" s="1"/>
  <c r="Q47" i="1" s="1"/>
  <c r="Q49" i="1" s="1"/>
  <c r="W18" i="1"/>
  <c r="W41" i="1" s="1"/>
  <c r="W47" i="1" s="1"/>
  <c r="W49" i="1" s="1"/>
  <c r="J41" i="1"/>
  <c r="J47" i="1" s="1"/>
  <c r="J49" i="1" s="1"/>
  <c r="K41" i="1"/>
  <c r="K47" i="1" s="1"/>
  <c r="K49" i="1" s="1"/>
</calcChain>
</file>

<file path=xl/sharedStrings.xml><?xml version="1.0" encoding="utf-8"?>
<sst xmlns="http://schemas.openxmlformats.org/spreadsheetml/2006/main" count="338" uniqueCount="248">
  <si>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</si>
  <si>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</si>
  <si>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</si>
  <si>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</si>
  <si>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</si>
  <si>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</si>
  <si>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</si>
  <si>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</si>
  <si>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</si>
  <si>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</si>
  <si>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</si>
  <si>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</si>
  <si>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</si>
  <si>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</si>
  <si>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</si>
  <si>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</si>
  <si>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</si>
  <si>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</si>
  <si>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</si>
  <si>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</si>
  <si>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</si>
  <si>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</si>
  <si>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</si>
  <si>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</si>
  <si>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</si>
  <si>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</si>
  <si>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</si>
  <si>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</si>
  <si>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</si>
  <si>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</si>
  <si>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</si>
  <si>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</si>
  <si>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</si>
  <si>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</si>
  <si>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</si>
  <si>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</si>
  <si>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</si>
  <si>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</si>
  <si>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</si>
  <si>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</si>
  <si>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</si>
  <si>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</si>
  <si>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</si>
  <si>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</si>
  <si>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</si>
  <si>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</si>
  <si>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</si>
  <si>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</si>
  <si>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</si>
  <si>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</si>
  <si>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</si>
  <si>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</si>
  <si>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</si>
  <si>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</si>
  <si>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</si>
  <si>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</si>
  <si>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</si>
  <si>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</si>
  <si>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</si>
  <si>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</si>
  <si>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</si>
  <si>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</si>
  <si>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</si>
  <si>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HealthPartners, Inc.</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</si>
  <si>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</si>
  <si>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</si>
  <si>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</si>
  <si>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</si>
  <si>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</si>
  <si>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</si>
  <si>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</si>
  <si>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</si>
  <si>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</si>
  <si>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</si>
  <si>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</si>
  <si>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</si>
  <si>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</si>
  <si>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</si>
  <si>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</si>
  <si>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</si>
  <si>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</si>
  <si>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</si>
  <si>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</si>
  <si>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</si>
  <si>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</si>
  <si>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</si>
  <si>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</si>
  <si>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</si>
  <si>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</si>
  <si>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</si>
  <si>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</si>
  <si>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</si>
  <si>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</si>
  <si>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</si>
  <si>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</si>
  <si>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</si>
  <si>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</si>
  <si>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</si>
  <si>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</si>
  <si>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</si>
  <si>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</si>
  <si>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</si>
  <si>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</si>
  <si>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</si>
  <si>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</si>
  <si>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</si>
  <si>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</si>
  <si>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</si>
  <si>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</si>
  <si>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</si>
  <si>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</si>
  <si>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</si>
  <si>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</si>
  <si>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</si>
  <si>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</si>
  <si>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</si>
  <si>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</si>
  <si>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</si>
  <si>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</si>
  <si>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</si>
  <si>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</si>
  <si>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</si>
  <si>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</si>
  <si>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</si>
  <si>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</si>
  <si>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</si>
  <si>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</si>
  <si>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</si>
  <si>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</si>
  <si>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</si>
  <si>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Current as of 4/1/2026; for most recent version, go to https://www.health.state.mn.us/facilities/insurance/managedcare/reports/financial.html</t>
  </si>
  <si>
    <t>DETAILS OF WRITE-INS</t>
  </si>
  <si>
    <t>OTHER HEALTH CARE RELATED REVENUES (Line 6)</t>
  </si>
  <si>
    <t>0601</t>
  </si>
  <si>
    <t>Other Health Care Revenue</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</si>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</sst>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_);[Red]\(#,###.00\);\-"/>
    <numFmt numFmtId="165" formatCode="[$-409]mmmm\ d\,\ yyyy;@"/>
  </numFmts>
  <fonts count="25">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cellStyleXfs>
  <cellXfs count="299">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2" borderId="21" xfId="0" applyFill="1" applyBorder="1"/>
    <xf numFmtId="0" fontId="6" fillId="2" borderId="0" xfId="0" applyFont="1" applyFill="1" applyAlignment="1">
      <alignment horizontal="right"/>
    </xf>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0" fontId="0" fillId="2" borderId="31" xfId="0" applyFill="1" applyBorder="1" applyAlignment="1">
      <alignment vertical="center"/>
    </xf>
    <xf numFmtId="0" fontId="0" fillId="2" borderId="33" xfId="0" applyFill="1" applyBorder="1" applyAlignment="1">
      <alignment horizontal="right" vertical="center"/>
    </xf>
    <xf numFmtId="0" fontId="0" fillId="2" borderId="39" xfId="0" applyFill="1" applyBorder="1" applyAlignment="1">
      <alignment vertical="center"/>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0" fontId="0" fillId="2" borderId="31" xfId="0" applyFill="1" applyBorder="1" applyAlignment="1">
      <alignment vertical="top"/>
    </xf>
    <xf numFmtId="0" fontId="0" fillId="2" borderId="50" xfId="0" applyFill="1" applyBorder="1" applyAlignment="1">
      <alignment vertical="center"/>
    </xf>
    <xf numFmtId="0" fontId="0" fillId="2" borderId="60" xfId="0" applyFill="1" applyBorder="1"/>
    <xf numFmtId="0" fontId="0" fillId="2" borderId="61" xfId="0" applyFill="1" applyBorder="1" applyAlignment="1">
      <alignment vertical="center"/>
    </xf>
    <xf numFmtId="0" fontId="0" fillId="2" borderId="2" xfId="0" applyFill="1" applyBorder="1"/>
    <xf numFmtId="0" fontId="0" fillId="2" borderId="4" xfId="0" applyFill="1" applyBorder="1"/>
    <xf numFmtId="0" fontId="0" fillId="2" borderId="3" xfId="0" applyFill="1" applyBorder="1"/>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6" fillId="2" borderId="69" xfId="0" applyFont="1"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2" borderId="82" xfId="0" applyFill="1" applyBorder="1"/>
    <xf numFmtId="0" fontId="0" fillId="2" borderId="51" xfId="0" applyFill="1" applyBorder="1"/>
    <xf numFmtId="0" fontId="2" fillId="2" borderId="69" xfId="0" applyFont="1" applyFill="1" applyBorder="1"/>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0" fontId="0" fillId="7" borderId="0" xfId="0" applyFill="1"/>
    <xf numFmtId="165"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38" fontId="0" fillId="0" borderId="20" xfId="0" applyNumberFormat="1" applyBorder="1" applyAlignment="1" applyProtection="1">
      <alignment horizontal="right" vertical="center"/>
      <protection locked="0"/>
    </xf>
    <xf numFmtId="38" fontId="0" fillId="0" borderId="26" xfId="0" applyNumberFormat="1" applyBorder="1" applyAlignment="1" applyProtection="1">
      <alignment horizontal="right" vertical="center"/>
      <protection locked="0"/>
    </xf>
    <xf numFmtId="38" fontId="0" fillId="0" borderId="35" xfId="0" applyNumberFormat="1" applyBorder="1" applyAlignment="1" applyProtection="1">
      <alignment horizontal="right" vertical="center"/>
      <protection locked="0"/>
    </xf>
    <xf numFmtId="38" fontId="0" fillId="0" borderId="34" xfId="0" applyNumberFormat="1" applyBorder="1" applyAlignment="1" applyProtection="1">
      <alignment horizontal="right" vertical="center"/>
      <protection locked="0"/>
    </xf>
    <xf numFmtId="38" fontId="0" fillId="0" borderId="35" xfId="0" applyNumberFormat="1" applyBorder="1" applyAlignment="1" applyProtection="1">
      <alignment horizontal="right" vertical="center"/>
      <protection hidden="1"/>
    </xf>
    <xf numFmtId="38" fontId="0" fillId="0" borderId="25" xfId="0" applyNumberFormat="1" applyBorder="1" applyAlignment="1" applyProtection="1">
      <alignment horizontal="center" vertical="center"/>
      <protection locked="0"/>
    </xf>
    <xf numFmtId="38" fontId="0" fillId="5" borderId="35" xfId="0" applyNumberFormat="1" applyFill="1" applyBorder="1" applyAlignment="1" applyProtection="1">
      <alignment horizontal="center" vertical="center"/>
      <protection hidden="1"/>
    </xf>
    <xf numFmtId="38" fontId="0" fillId="6" borderId="43" xfId="0" applyNumberFormat="1" applyFill="1" applyBorder="1" applyAlignment="1" applyProtection="1">
      <alignment horizontal="center" vertical="center"/>
      <protection hidden="1"/>
    </xf>
    <xf numFmtId="38" fontId="0" fillId="6" borderId="44" xfId="0" applyNumberFormat="1" applyFill="1" applyBorder="1" applyAlignment="1" applyProtection="1">
      <alignment horizontal="center" vertical="center"/>
      <protection hidden="1"/>
    </xf>
    <xf numFmtId="38" fontId="0" fillId="6" borderId="65" xfId="0" applyNumberFormat="1" applyFill="1" applyBorder="1" applyAlignment="1" applyProtection="1">
      <alignment horizontal="center" vertical="center"/>
      <protection hidden="1"/>
    </xf>
    <xf numFmtId="38" fontId="0" fillId="2" borderId="0" xfId="0" applyNumberFormat="1" applyFill="1" applyAlignment="1">
      <alignment horizontal="center"/>
    </xf>
    <xf numFmtId="38" fontId="0" fillId="0" borderId="8" xfId="0" applyNumberFormat="1" applyBorder="1" applyAlignment="1">
      <alignment horizontal="center"/>
    </xf>
    <xf numFmtId="38" fontId="0" fillId="0" borderId="9" xfId="0" applyNumberFormat="1" applyBorder="1" applyAlignment="1">
      <alignment horizontal="center"/>
    </xf>
    <xf numFmtId="38" fontId="0" fillId="0" borderId="20" xfId="0" applyNumberFormat="1" applyBorder="1" applyAlignment="1">
      <alignment horizontal="center" wrapText="1"/>
    </xf>
    <xf numFmtId="38" fontId="2" fillId="2" borderId="13" xfId="0" applyNumberFormat="1" applyFont="1" applyFill="1" applyBorder="1" applyAlignment="1" applyProtection="1">
      <alignment horizontal="center" wrapText="1"/>
      <protection hidden="1"/>
    </xf>
    <xf numFmtId="38" fontId="0" fillId="4" borderId="72" xfId="0" applyNumberFormat="1" applyFill="1" applyBorder="1"/>
    <xf numFmtId="38" fontId="0" fillId="4" borderId="73" xfId="0" applyNumberFormat="1" applyFill="1" applyBorder="1"/>
    <xf numFmtId="38" fontId="0" fillId="0" borderId="26" xfId="0" applyNumberFormat="1" applyBorder="1" applyAlignment="1" applyProtection="1">
      <alignment horizontal="center" vertical="center"/>
      <protection locked="0"/>
    </xf>
    <xf numFmtId="38" fontId="0" fillId="6" borderId="47" xfId="0" applyNumberFormat="1" applyFill="1" applyBorder="1" applyAlignment="1" applyProtection="1">
      <alignment horizontal="center" vertical="center"/>
      <protection hidden="1"/>
    </xf>
    <xf numFmtId="38" fontId="0" fillId="4" borderId="8" xfId="0" applyNumberFormat="1" applyFill="1" applyBorder="1" applyAlignment="1" applyProtection="1">
      <alignment horizontal="center" vertical="center"/>
      <protection hidden="1"/>
    </xf>
    <xf numFmtId="38" fontId="0" fillId="4" borderId="9" xfId="0" applyNumberFormat="1" applyFill="1" applyBorder="1" applyAlignment="1" applyProtection="1">
      <alignment horizontal="center" vertical="center"/>
      <protection hidden="1"/>
    </xf>
    <xf numFmtId="38" fontId="0" fillId="4" borderId="13" xfId="0" applyNumberFormat="1" applyFill="1" applyBorder="1"/>
    <xf numFmtId="38" fontId="0" fillId="6" borderId="42" xfId="0" applyNumberFormat="1" applyFill="1" applyBorder="1" applyAlignment="1" applyProtection="1">
      <alignment horizontal="center" vertical="center"/>
      <protection hidden="1"/>
    </xf>
    <xf numFmtId="38" fontId="0" fillId="4" borderId="47" xfId="0" applyNumberFormat="1" applyFill="1" applyBorder="1" applyAlignment="1">
      <alignment horizontal="center"/>
    </xf>
    <xf numFmtId="38" fontId="0" fillId="4" borderId="44" xfId="0" applyNumberFormat="1" applyFill="1" applyBorder="1" applyAlignment="1">
      <alignment horizontal="center"/>
    </xf>
    <xf numFmtId="38" fontId="0" fillId="4" borderId="12" xfId="0" applyNumberFormat="1" applyFill="1" applyBorder="1" applyAlignment="1">
      <alignment horizontal="center"/>
    </xf>
    <xf numFmtId="38" fontId="0" fillId="4" borderId="22" xfId="0" applyNumberFormat="1" applyFill="1" applyBorder="1" applyAlignment="1">
      <alignment horizontal="center"/>
    </xf>
    <xf numFmtId="38" fontId="0" fillId="4" borderId="26" xfId="0" applyNumberFormat="1" applyFill="1" applyBorder="1" applyAlignment="1">
      <alignment horizontal="center"/>
    </xf>
    <xf numFmtId="38" fontId="0" fillId="4" borderId="25" xfId="0" applyNumberFormat="1" applyFill="1" applyBorder="1" applyAlignment="1">
      <alignment horizontal="center"/>
    </xf>
    <xf numFmtId="38" fontId="0" fillId="5" borderId="34" xfId="0" applyNumberFormat="1" applyFill="1" applyBorder="1" applyAlignment="1" applyProtection="1">
      <alignment horizontal="center" vertical="center"/>
      <protection hidden="1"/>
    </xf>
    <xf numFmtId="38" fontId="0" fillId="6" borderId="64" xfId="0" applyNumberFormat="1" applyFill="1" applyBorder="1" applyAlignment="1" applyProtection="1">
      <alignment horizontal="center" vertical="center"/>
      <protection hidden="1"/>
    </xf>
    <xf numFmtId="38" fontId="0" fillId="0" borderId="0" xfId="0" applyNumberFormat="1"/>
    <xf numFmtId="38" fontId="0" fillId="0" borderId="56" xfId="0" applyNumberFormat="1" applyBorder="1" applyAlignment="1" applyProtection="1">
      <alignment horizontal="right" vertical="center"/>
      <protection locked="0"/>
    </xf>
    <xf numFmtId="38" fontId="0" fillId="0" borderId="22" xfId="0" applyNumberFormat="1" applyBorder="1" applyAlignment="1" applyProtection="1">
      <alignment horizontal="right" vertical="center"/>
      <protection locked="0"/>
    </xf>
    <xf numFmtId="38" fontId="0" fillId="0" borderId="12" xfId="0" applyNumberFormat="1" applyBorder="1" applyAlignment="1" applyProtection="1">
      <alignment horizontal="right" vertical="center"/>
      <protection locked="0"/>
    </xf>
    <xf numFmtId="0" fontId="0" fillId="0" borderId="20" xfId="0" applyBorder="1" applyAlignment="1" applyProtection="1">
      <alignment horizontal="right" vertical="center"/>
      <protection locked="0"/>
    </xf>
    <xf numFmtId="3" fontId="0" fillId="0" borderId="20" xfId="1" applyNumberFormat="1" applyFont="1" applyBorder="1" applyAlignment="1" applyProtection="1">
      <alignment horizontal="right" vertical="center"/>
      <protection locked="0"/>
    </xf>
    <xf numFmtId="3" fontId="0" fillId="0" borderId="10" xfId="1" applyNumberFormat="1" applyFont="1" applyBorder="1" applyAlignment="1" applyProtection="1">
      <alignment horizontal="right" vertical="center"/>
      <protection locked="0"/>
    </xf>
    <xf numFmtId="0" fontId="0" fillId="4" borderId="22" xfId="0" applyFill="1" applyBorder="1" applyAlignment="1">
      <alignment horizontal="right" vertical="center"/>
    </xf>
    <xf numFmtId="0" fontId="0" fillId="4" borderId="12" xfId="0" applyFill="1" applyBorder="1" applyAlignment="1">
      <alignment horizontal="right" vertical="center"/>
    </xf>
    <xf numFmtId="0" fontId="0" fillId="4" borderId="0" xfId="0" applyFill="1" applyAlignment="1">
      <alignment horizontal="right"/>
    </xf>
    <xf numFmtId="0" fontId="0" fillId="4" borderId="25" xfId="0" applyFill="1" applyBorder="1" applyAlignment="1">
      <alignment horizontal="right" vertical="center"/>
    </xf>
    <xf numFmtId="0" fontId="0" fillId="4" borderId="26" xfId="0" applyFill="1" applyBorder="1" applyAlignment="1">
      <alignment horizontal="right" vertical="center"/>
    </xf>
    <xf numFmtId="38" fontId="0" fillId="5" borderId="35" xfId="0" applyNumberFormat="1" applyFill="1" applyBorder="1" applyAlignment="1" applyProtection="1">
      <alignment horizontal="right" vertical="center"/>
      <protection hidden="1"/>
    </xf>
    <xf numFmtId="38" fontId="0" fillId="6" borderId="43" xfId="0" applyNumberFormat="1" applyFill="1" applyBorder="1" applyAlignment="1" applyProtection="1">
      <alignment horizontal="right" vertical="center"/>
      <protection hidden="1"/>
    </xf>
    <xf numFmtId="38" fontId="0" fillId="6" borderId="44" xfId="0" applyNumberFormat="1" applyFill="1" applyBorder="1" applyAlignment="1" applyProtection="1">
      <alignment horizontal="right" vertical="center"/>
      <protection hidden="1"/>
    </xf>
    <xf numFmtId="38" fontId="0" fillId="4" borderId="22" xfId="0" applyNumberFormat="1" applyFill="1" applyBorder="1" applyAlignment="1">
      <alignment horizontal="right" vertical="center"/>
    </xf>
    <xf numFmtId="38" fontId="0" fillId="4" borderId="44" xfId="0" applyNumberFormat="1" applyFill="1" applyBorder="1" applyAlignment="1">
      <alignment horizontal="right" vertical="center"/>
    </xf>
    <xf numFmtId="38" fontId="0" fillId="4" borderId="47" xfId="0" applyNumberFormat="1" applyFill="1" applyBorder="1" applyAlignment="1">
      <alignment horizontal="right" vertical="center"/>
    </xf>
    <xf numFmtId="38" fontId="0" fillId="4" borderId="12" xfId="0" applyNumberFormat="1" applyFill="1" applyBorder="1" applyAlignment="1">
      <alignment horizontal="right" vertical="center"/>
    </xf>
    <xf numFmtId="38" fontId="0" fillId="4" borderId="25" xfId="0" applyNumberFormat="1" applyFill="1" applyBorder="1" applyAlignment="1">
      <alignment horizontal="right" vertical="center"/>
    </xf>
    <xf numFmtId="38" fontId="0" fillId="4" borderId="26" xfId="0" applyNumberFormat="1" applyFill="1" applyBorder="1" applyAlignment="1">
      <alignment horizontal="right" vertical="center"/>
    </xf>
    <xf numFmtId="38" fontId="0" fillId="5" borderId="55" xfId="0" applyNumberFormat="1" applyFill="1" applyBorder="1" applyAlignment="1" applyProtection="1">
      <alignment horizontal="right" vertical="center"/>
      <protection hidden="1"/>
    </xf>
    <xf numFmtId="38" fontId="0" fillId="6" borderId="65" xfId="0" applyNumberFormat="1" applyFill="1" applyBorder="1" applyAlignment="1" applyProtection="1">
      <alignment horizontal="right" vertical="center"/>
      <protection hidden="1"/>
    </xf>
    <xf numFmtId="38" fontId="12" fillId="0" borderId="91" xfId="0" applyNumberFormat="1" applyFont="1" applyBorder="1" applyAlignment="1">
      <alignment horizontal="right" vertical="top" wrapText="1"/>
    </xf>
    <xf numFmtId="38" fontId="12" fillId="0" borderId="93" xfId="0" applyNumberFormat="1" applyFont="1" applyBorder="1" applyAlignment="1">
      <alignment horizontal="right" vertical="top" wrapText="1"/>
    </xf>
    <xf numFmtId="38" fontId="12" fillId="0" borderId="91" xfId="0" applyNumberFormat="1" applyFont="1" applyBorder="1" applyAlignment="1">
      <alignment horizontal="center" vertical="top" wrapText="1"/>
    </xf>
    <xf numFmtId="38" fontId="10" fillId="8" borderId="91" xfId="1" applyNumberFormat="1" applyFont="1" applyFill="1" applyBorder="1" applyAlignment="1">
      <alignment horizontal="center" vertical="top" wrapText="1"/>
    </xf>
    <xf numFmtId="38" fontId="10" fillId="8" borderId="91" xfId="0" applyNumberFormat="1" applyFont="1" applyFill="1" applyBorder="1" applyAlignment="1">
      <alignment horizontal="right" vertical="top" wrapText="1"/>
    </xf>
    <xf numFmtId="0" fontId="8" fillId="0" borderId="0" xfId="0" applyFont="1" applyAlignment="1">
      <alignment horizontal="center" vertical="top"/>
    </xf>
    <xf numFmtId="0" fontId="0" fillId="2" borderId="32" xfId="0" applyFill="1" applyBorder="1" applyAlignment="1">
      <alignment vertical="center"/>
    </xf>
    <xf numFmtId="0" fontId="0" fillId="2" borderId="33" xfId="0" applyFill="1" applyBorder="1" applyAlignment="1">
      <alignment vertical="center"/>
    </xf>
    <xf numFmtId="0" fontId="0" fillId="2" borderId="3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0" xfId="0" applyFill="1"/>
    <xf numFmtId="0" fontId="0" fillId="2" borderId="12" xfId="0" applyFill="1" applyBorder="1"/>
    <xf numFmtId="0" fontId="0" fillId="2" borderId="59" xfId="0" applyFill="1" applyBorder="1" applyAlignment="1">
      <alignment vertical="center"/>
    </xf>
    <xf numFmtId="38" fontId="0" fillId="0" borderId="55" xfId="0" applyNumberFormat="1" applyBorder="1" applyAlignment="1" applyProtection="1">
      <alignment horizontal="right" vertical="center"/>
      <protection locked="0"/>
    </xf>
    <xf numFmtId="38" fontId="0" fillId="0" borderId="25" xfId="0" applyNumberFormat="1" applyBorder="1" applyAlignment="1" applyProtection="1">
      <alignment horizontal="right" vertical="center"/>
      <protection locked="0"/>
    </xf>
    <xf numFmtId="38" fontId="0" fillId="0" borderId="9" xfId="0" applyNumberFormat="1" applyBorder="1" applyAlignment="1">
      <alignment horizontal="center" wrapText="1"/>
    </xf>
    <xf numFmtId="38" fontId="0" fillId="0" borderId="13" xfId="0" applyNumberFormat="1" applyBorder="1" applyAlignment="1">
      <alignment horizontal="center" wrapText="1"/>
    </xf>
    <xf numFmtId="0" fontId="0" fillId="2" borderId="36"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32"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wrapText="1"/>
    </xf>
    <xf numFmtId="0" fontId="0" fillId="2" borderId="41" xfId="0" applyFill="1" applyBorder="1" applyAlignment="1">
      <alignment vertical="center"/>
    </xf>
    <xf numFmtId="0" fontId="0" fillId="2" borderId="42" xfId="0" applyFill="1" applyBorder="1" applyAlignment="1">
      <alignment vertical="center"/>
    </xf>
    <xf numFmtId="0" fontId="0" fillId="2" borderId="75"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40" xfId="0" applyFill="1" applyBorder="1" applyAlignment="1">
      <alignment vertical="center"/>
    </xf>
    <xf numFmtId="38" fontId="0" fillId="0" borderId="9" xfId="0" applyNumberFormat="1" applyBorder="1" applyAlignment="1">
      <alignment horizontal="center" wrapText="1"/>
    </xf>
    <xf numFmtId="38" fontId="0" fillId="0" borderId="13" xfId="0" applyNumberFormat="1" applyBorder="1" applyAlignment="1">
      <alignment horizontal="center" wrapText="1"/>
    </xf>
    <xf numFmtId="38" fontId="0" fillId="0" borderId="6" xfId="0" applyNumberFormat="1" applyBorder="1" applyAlignment="1">
      <alignment horizontal="center" wrapText="1"/>
    </xf>
    <xf numFmtId="38" fontId="0" fillId="0" borderId="15" xfId="0" applyNumberFormat="1" applyBorder="1" applyAlignment="1">
      <alignment horizontal="center" wrapText="1"/>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38" fontId="0" fillId="0" borderId="8" xfId="0" applyNumberFormat="1" applyBorder="1" applyAlignment="1">
      <alignment horizontal="center" wrapText="1"/>
    </xf>
    <xf numFmtId="38" fontId="0" fillId="0" borderId="14" xfId="0" applyNumberFormat="1" applyBorder="1" applyAlignment="1">
      <alignment horizontal="center" wrapText="1"/>
    </xf>
    <xf numFmtId="0" fontId="0" fillId="2" borderId="33"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wrapText="1"/>
    </xf>
    <xf numFmtId="38" fontId="0" fillId="0" borderId="55" xfId="0" applyNumberFormat="1" applyBorder="1" applyAlignment="1" applyProtection="1">
      <alignment horizontal="right" vertical="center"/>
      <protection locked="0"/>
    </xf>
    <xf numFmtId="38" fontId="0" fillId="0" borderId="25" xfId="0" applyNumberFormat="1" applyBorder="1" applyAlignment="1" applyProtection="1">
      <alignment horizontal="right"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2" borderId="59" xfId="0" applyFill="1" applyBorder="1" applyAlignment="1">
      <alignment vertical="center"/>
    </xf>
    <xf numFmtId="0" fontId="0" fillId="2" borderId="56" xfId="0" applyFill="1" applyBorder="1" applyAlignment="1">
      <alignment vertical="center"/>
    </xf>
    <xf numFmtId="0" fontId="0" fillId="0" borderId="6"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3" xfId="0" applyBorder="1" applyAlignment="1">
      <alignment horizontal="center" wrapText="1"/>
    </xf>
    <xf numFmtId="0" fontId="2" fillId="2" borderId="11" xfId="0" applyFont="1" applyFill="1" applyBorder="1" applyAlignment="1">
      <alignment horizontal="center" vertical="top" wrapText="1"/>
    </xf>
    <xf numFmtId="0" fontId="2" fillId="2" borderId="17" xfId="0" applyFont="1" applyFill="1" applyBorder="1" applyAlignment="1">
      <alignment horizontal="left" vertical="center"/>
    </xf>
    <xf numFmtId="0" fontId="0" fillId="0" borderId="8" xfId="0" applyBorder="1" applyAlignment="1">
      <alignment horizontal="center" wrapText="1"/>
    </xf>
    <xf numFmtId="0" fontId="0" fillId="0" borderId="14" xfId="0" applyBorder="1" applyAlignment="1">
      <alignment horizontal="center" wrapText="1"/>
    </xf>
    <xf numFmtId="0" fontId="2" fillId="2" borderId="6" xfId="0" applyFont="1" applyFill="1" applyBorder="1" applyAlignment="1">
      <alignment horizontal="center" vertical="top" wrapText="1"/>
    </xf>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7" xfId="0" applyFill="1" applyBorder="1" applyAlignment="1"/>
    <xf numFmtId="0" fontId="0" fillId="2" borderId="8" xfId="0" applyFill="1" applyBorder="1" applyAlignment="1"/>
    <xf numFmtId="0" fontId="0" fillId="2" borderId="0" xfId="0" applyFill="1" applyAlignment="1"/>
    <xf numFmtId="0" fontId="0" fillId="2" borderId="12" xfId="0" applyFill="1" applyBorder="1" applyAlignment="1"/>
    <xf numFmtId="0" fontId="0" fillId="2" borderId="18" xfId="0" applyFill="1" applyBorder="1" applyAlignment="1"/>
    <xf numFmtId="0" fontId="0" fillId="2" borderId="19" xfId="0" applyFill="1" applyBorder="1" applyAlignment="1"/>
  </cellXfs>
  <cellStyles count="2">
    <cellStyle name="Comma" xfId="1" builtinId="3"/>
    <cellStyle name="Normal" xfId="0" builtinId="0"/>
  </cellStyles>
  <dxfs count="6">
    <dxf>
      <fill>
        <patternFill patternType="lightGray"/>
      </fill>
    </dxf>
    <dxf>
      <font>
        <condense val="0"/>
        <extend val="0"/>
      </font>
      <fill>
        <patternFill>
          <bgColor indexed="9"/>
        </patternFill>
      </fill>
    </dxf>
    <dxf>
      <fill>
        <patternFill patternType="lightGray"/>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1323975</xdr:colOff>
      <xdr:row>2</xdr:row>
      <xdr:rowOff>57150</xdr:rowOff>
    </xdr:to>
    <xdr:pic>
      <xdr:nvPicPr>
        <xdr:cNvPr id="2" name="Picture 1">
          <a:extLst>
            <a:ext uri="{FF2B5EF4-FFF2-40B4-BE49-F238E27FC236}">
              <a16:creationId xmlns:a16="http://schemas.microsoft.com/office/drawing/2014/main" id="{021C0519-106D-54E1-4481-A21235DD423A}"/>
            </a:ext>
          </a:extLst>
        </xdr:cNvPr>
        <xdr:cNvPicPr>
          <a:picLocks noChangeAspect="1"/>
        </xdr:cNvPicPr>
      </xdr:nvPicPr>
      <xdr:blipFill>
        <a:blip xmlns:r="http://schemas.openxmlformats.org/officeDocument/2006/relationships" r:embed="rId1"/>
        <a:stretch>
          <a:fillRect/>
        </a:stretch>
      </xdr:blipFill>
      <xdr:spPr>
        <a:xfrm>
          <a:off x="0" y="285750"/>
          <a:ext cx="457200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topLeftCell="A4" zoomScale="90" zoomScaleNormal="90" workbookViewId="0">
      <pane activePane="bottomRight" state="frozen"/>
      <selection activeCell="A3" sqref="A3"/>
    </sheetView>
  </sheetViews>
  <sheetFormatPr defaultColWidth="0" defaultRowHeight="15" zeroHeight="1"/>
  <cols>
    <col min="1" max="1" width="8.7109375" style="113" customWidth="1"/>
    <col min="2" max="2" width="11.140625" customWidth="1"/>
    <col min="3" max="3" width="133.42578125" customWidth="1"/>
    <col min="4" max="4" width="8.7109375" style="113" customWidth="1"/>
    <col min="5" max="5" width="22.5703125" style="113" customWidth="1"/>
    <col min="6" max="6" width="52" style="113" customWidth="1"/>
    <col min="7" max="7" width="36.85546875" style="113" hidden="1" customWidth="1"/>
    <col min="8" max="39" width="8.7109375" style="113" hidden="1" customWidth="1"/>
    <col min="40" max="16384" width="9.140625" hidden="1"/>
  </cols>
  <sheetData>
    <row r="1" spans="2:7" s="113" customFormat="1"/>
    <row r="2" spans="2:7" s="118" customFormat="1" ht="26.25">
      <c r="C2" s="137" t="s">
        <v>0</v>
      </c>
    </row>
    <row r="3" spans="2:7" ht="21">
      <c r="B3" s="124"/>
      <c r="C3" s="146" t="s">
        <v>1</v>
      </c>
    </row>
    <row r="4" spans="2:7" ht="47.25">
      <c r="B4" s="117" t="s">
        <v>2</v>
      </c>
      <c r="C4" s="129" t="s">
        <v>3</v>
      </c>
      <c r="D4" s="84"/>
      <c r="E4" s="84"/>
      <c r="F4" s="84"/>
    </row>
    <row r="5" spans="2:7" ht="16.5" thickBot="1">
      <c r="B5" s="84"/>
      <c r="C5" s="130"/>
      <c r="D5" s="84"/>
      <c r="E5" s="84"/>
      <c r="F5" s="84"/>
    </row>
    <row r="6" spans="2:7" ht="60.75" thickBot="1">
      <c r="B6" s="117" t="s">
        <v>4</v>
      </c>
      <c r="C6" s="131" t="s">
        <v>5</v>
      </c>
      <c r="D6" s="84"/>
      <c r="E6" s="147" t="s">
        <v>6</v>
      </c>
      <c r="F6" s="128" t="s">
        <v>7</v>
      </c>
    </row>
    <row r="7" spans="2:7" ht="15.75">
      <c r="B7" s="84"/>
      <c r="C7" s="130"/>
      <c r="D7" s="126"/>
      <c r="E7" s="84"/>
      <c r="F7" s="84"/>
    </row>
    <row r="8" spans="2:7" ht="75">
      <c r="B8" s="117" t="s">
        <v>8</v>
      </c>
      <c r="C8" s="119" t="s">
        <v>9</v>
      </c>
      <c r="D8" s="127"/>
      <c r="E8" s="115"/>
      <c r="F8" s="115"/>
    </row>
    <row r="9" spans="2:7" ht="15.75">
      <c r="B9" s="116"/>
      <c r="C9" s="121"/>
      <c r="D9" s="135"/>
      <c r="E9" s="156" t="s">
        <v>10</v>
      </c>
      <c r="F9" s="140"/>
      <c r="G9" s="125"/>
    </row>
    <row r="10" spans="2:7" ht="15.75">
      <c r="B10" s="133" t="s">
        <v>11</v>
      </c>
      <c r="C10" s="122" t="s">
        <v>12</v>
      </c>
      <c r="D10" s="136"/>
      <c r="E10" s="132" t="s">
        <v>13</v>
      </c>
      <c r="F10" s="124" t="s">
        <v>14</v>
      </c>
      <c r="G10" s="125"/>
    </row>
    <row r="11" spans="2:7" ht="15.75">
      <c r="B11" s="105"/>
      <c r="C11" s="120"/>
      <c r="D11" s="136"/>
      <c r="E11" s="105"/>
      <c r="F11" s="84"/>
      <c r="G11" s="125"/>
    </row>
    <row r="12" spans="2:7" ht="15.75">
      <c r="B12" s="133" t="s">
        <v>15</v>
      </c>
      <c r="C12" s="122" t="s">
        <v>16</v>
      </c>
      <c r="D12" s="136"/>
      <c r="E12" s="132" t="s">
        <v>17</v>
      </c>
      <c r="F12" s="124" t="s">
        <v>18</v>
      </c>
      <c r="G12" s="125"/>
    </row>
    <row r="13" spans="2:7" ht="15.75">
      <c r="B13" s="105"/>
      <c r="C13" s="120"/>
      <c r="D13" s="136"/>
      <c r="E13" s="105"/>
      <c r="F13" s="84"/>
      <c r="G13" s="125"/>
    </row>
    <row r="14" spans="2:7" ht="15.75">
      <c r="B14" s="133" t="s">
        <v>19</v>
      </c>
      <c r="C14" s="122" t="s">
        <v>20</v>
      </c>
      <c r="D14" s="136"/>
      <c r="E14" s="132" t="s">
        <v>21</v>
      </c>
      <c r="F14" s="124" t="s">
        <v>22</v>
      </c>
      <c r="G14" s="125"/>
    </row>
    <row r="15" spans="2:7" ht="15.75">
      <c r="B15" s="105"/>
      <c r="C15" s="120"/>
      <c r="D15" s="136"/>
      <c r="E15" s="105"/>
      <c r="F15" s="84"/>
      <c r="G15" s="125"/>
    </row>
    <row r="16" spans="2:7" ht="15.75">
      <c r="B16" s="133" t="s">
        <v>23</v>
      </c>
      <c r="C16" s="122" t="s">
        <v>24</v>
      </c>
      <c r="D16" s="136"/>
      <c r="E16" s="132" t="s">
        <v>25</v>
      </c>
      <c r="F16" s="124" t="s">
        <v>26</v>
      </c>
      <c r="G16" s="125"/>
    </row>
    <row r="17" spans="2:7" ht="15.75">
      <c r="B17" s="105"/>
      <c r="C17" s="120"/>
      <c r="D17" s="136"/>
      <c r="E17" s="105"/>
      <c r="F17" s="84"/>
      <c r="G17" s="125"/>
    </row>
    <row r="18" spans="2:7" ht="15.75">
      <c r="B18" s="133" t="s">
        <v>27</v>
      </c>
      <c r="C18" s="122" t="s">
        <v>28</v>
      </c>
      <c r="D18" s="136"/>
      <c r="E18" s="132" t="s">
        <v>29</v>
      </c>
      <c r="F18" s="124" t="s">
        <v>30</v>
      </c>
      <c r="G18" s="125"/>
    </row>
    <row r="19" spans="2:7" ht="15.75">
      <c r="B19" s="105"/>
      <c r="C19" s="120"/>
      <c r="D19" s="136"/>
      <c r="E19" s="105"/>
      <c r="F19" s="84"/>
      <c r="G19" s="125"/>
    </row>
    <row r="20" spans="2:7" ht="15.75">
      <c r="B20" s="133" t="s">
        <v>31</v>
      </c>
      <c r="C20" s="122" t="s">
        <v>32</v>
      </c>
      <c r="D20" s="136"/>
      <c r="E20" s="132" t="s">
        <v>33</v>
      </c>
      <c r="F20" s="124" t="s">
        <v>34</v>
      </c>
      <c r="G20" s="125"/>
    </row>
    <row r="21" spans="2:7" ht="15.75">
      <c r="B21" s="105"/>
      <c r="C21" s="120"/>
      <c r="D21" s="136"/>
      <c r="E21" s="105"/>
      <c r="F21" s="84"/>
      <c r="G21" s="125"/>
    </row>
    <row r="22" spans="2:7" ht="15.75">
      <c r="B22" s="133" t="s">
        <v>35</v>
      </c>
      <c r="C22" s="122" t="s">
        <v>36</v>
      </c>
      <c r="D22" s="136"/>
      <c r="E22" s="132" t="s">
        <v>37</v>
      </c>
      <c r="F22" s="124" t="s">
        <v>38</v>
      </c>
      <c r="G22" s="125"/>
    </row>
    <row r="23" spans="2:7" ht="15.75">
      <c r="B23" s="105"/>
      <c r="C23" s="120"/>
      <c r="D23" s="136"/>
      <c r="E23" s="105"/>
      <c r="F23" s="84"/>
      <c r="G23" s="125"/>
    </row>
    <row r="24" spans="2:7" ht="15.75">
      <c r="B24" s="133" t="s">
        <v>39</v>
      </c>
      <c r="C24" s="122" t="s">
        <v>40</v>
      </c>
      <c r="D24" s="136"/>
      <c r="E24" s="132" t="s">
        <v>41</v>
      </c>
      <c r="F24" s="124" t="s">
        <v>42</v>
      </c>
      <c r="G24" s="125"/>
    </row>
    <row r="25" spans="2:7" ht="15.75">
      <c r="B25" s="105"/>
      <c r="C25" s="120"/>
      <c r="D25" s="136"/>
      <c r="E25" s="105"/>
      <c r="F25" s="84"/>
      <c r="G25" s="125"/>
    </row>
    <row r="26" spans="2:7" ht="15.75">
      <c r="B26" s="133" t="s">
        <v>43</v>
      </c>
      <c r="C26" s="122" t="s">
        <v>44</v>
      </c>
      <c r="D26" s="136"/>
      <c r="E26" s="132" t="s">
        <v>45</v>
      </c>
      <c r="F26" s="124" t="s">
        <v>46</v>
      </c>
      <c r="G26" s="125"/>
    </row>
    <row r="27" spans="2:7" ht="15.75">
      <c r="B27" s="97"/>
      <c r="C27" s="120"/>
      <c r="D27" s="136"/>
      <c r="E27" s="105"/>
      <c r="F27" s="84"/>
      <c r="G27" s="125"/>
    </row>
    <row r="28" spans="2:7" ht="15.75">
      <c r="B28" s="134" t="s">
        <v>47</v>
      </c>
      <c r="C28" s="122" t="s">
        <v>48</v>
      </c>
      <c r="D28" s="136"/>
      <c r="E28" s="132" t="s">
        <v>49</v>
      </c>
      <c r="F28" s="124" t="s">
        <v>50</v>
      </c>
      <c r="G28" s="125"/>
    </row>
    <row r="29" spans="2:7" ht="15.75">
      <c r="B29" s="105"/>
      <c r="C29" s="120"/>
      <c r="D29" s="84"/>
      <c r="E29" s="84"/>
      <c r="F29" s="84"/>
    </row>
    <row r="30" spans="2:7" ht="15.75">
      <c r="B30" s="133" t="s">
        <v>51</v>
      </c>
      <c r="C30" s="122" t="s">
        <v>52</v>
      </c>
      <c r="D30" s="84"/>
      <c r="E30" s="84"/>
      <c r="F30" s="84"/>
    </row>
    <row r="31" spans="2:7" ht="15.75">
      <c r="B31" s="105"/>
      <c r="C31" s="120"/>
      <c r="D31" s="84"/>
      <c r="E31" s="84"/>
      <c r="F31" s="84"/>
    </row>
    <row r="32" spans="2:7" ht="15.75">
      <c r="B32" s="133" t="s">
        <v>53</v>
      </c>
      <c r="C32" s="123" t="s">
        <v>54</v>
      </c>
      <c r="D32" s="84"/>
      <c r="E32" s="84"/>
      <c r="F32" s="84"/>
    </row>
    <row r="33" spans="2:6" ht="15.75">
      <c r="B33" s="105"/>
      <c r="C33" s="120"/>
      <c r="D33" s="84"/>
      <c r="E33" s="84"/>
      <c r="F33" s="84"/>
    </row>
    <row r="34" spans="2:6" ht="15.75">
      <c r="B34" s="133" t="s">
        <v>55</v>
      </c>
      <c r="C34" s="122" t="s">
        <v>56</v>
      </c>
      <c r="D34" s="84"/>
      <c r="E34" s="84"/>
      <c r="F34" s="84"/>
    </row>
    <row r="35" spans="2:6" ht="15.75">
      <c r="B35" s="105"/>
      <c r="C35" s="120"/>
      <c r="D35" s="84"/>
      <c r="E35" s="84"/>
      <c r="F35" s="84"/>
    </row>
    <row r="36" spans="2:6" ht="15.75">
      <c r="B36" s="133" t="s">
        <v>57</v>
      </c>
      <c r="C36" s="122" t="s">
        <v>58</v>
      </c>
      <c r="D36" s="84"/>
      <c r="E36" s="84"/>
      <c r="F36" s="84"/>
    </row>
    <row r="37" spans="2:6" ht="15.75">
      <c r="B37" s="105"/>
      <c r="C37" s="120"/>
      <c r="D37" s="84"/>
      <c r="E37" s="84"/>
      <c r="F37" s="84"/>
    </row>
    <row r="38" spans="2:6" ht="15.75">
      <c r="B38" s="133" t="s">
        <v>59</v>
      </c>
      <c r="C38" s="122" t="s">
        <v>60</v>
      </c>
      <c r="D38" s="84"/>
      <c r="E38" s="84"/>
      <c r="F38" s="84"/>
    </row>
    <row r="39" spans="2:6" ht="15.75">
      <c r="B39" s="105"/>
      <c r="C39" s="120"/>
      <c r="D39" s="84"/>
      <c r="E39" s="84"/>
      <c r="F39" s="84"/>
    </row>
    <row r="40" spans="2:6" ht="15.75">
      <c r="B40" s="133" t="s">
        <v>61</v>
      </c>
      <c r="C40" s="122" t="s">
        <v>62</v>
      </c>
      <c r="D40" s="84"/>
      <c r="E40" s="84"/>
      <c r="F40" s="84"/>
    </row>
    <row r="41" spans="2:6">
      <c r="B41" s="115"/>
      <c r="C41" s="115"/>
      <c r="D41" s="115"/>
      <c r="E41" s="115"/>
      <c r="F41" s="115"/>
    </row>
    <row r="42" spans="2:6" s="113" customFormat="1" hidden="1"/>
    <row r="43" spans="2:6" s="113" customFormat="1" hidden="1"/>
    <row r="44" spans="2:6" s="113" customFormat="1" hidden="1"/>
    <row r="45" spans="2:6" s="113" customFormat="1" hidden="1"/>
    <row r="46" spans="2:6" s="113" customFormat="1" hidden="1"/>
    <row r="47" spans="2:6" s="113" customFormat="1" hidden="1"/>
    <row r="48" spans="2:6" s="113" customFormat="1" hidden="1"/>
    <row r="49" s="113" customFormat="1" hidden="1"/>
    <row r="50" s="113" customFormat="1" hidden="1"/>
    <row r="51" s="113" customFormat="1" hidden="1"/>
    <row r="52" s="113" customFormat="1" hidden="1"/>
    <row r="53" s="113" customFormat="1" hidden="1"/>
    <row r="54" s="113" customFormat="1" hidden="1"/>
    <row r="55" s="113" customFormat="1" hidden="1"/>
    <row r="56" s="113" customFormat="1" hidden="1"/>
    <row r="57" s="113" customFormat="1" hidden="1"/>
    <row r="58" s="113" customFormat="1" hidden="1"/>
    <row r="59" s="113" customFormat="1" hidden="1"/>
    <row r="60" s="113" customFormat="1" hidden="1"/>
    <row r="61" s="113" customFormat="1" hidden="1"/>
    <row r="62" s="113" customFormat="1" hidden="1"/>
    <row r="63" s="113" customFormat="1" hidden="1"/>
    <row r="64" s="113" customFormat="1" hidden="1"/>
    <row r="65" s="113" customFormat="1" hidden="1"/>
    <row r="66" s="113" customFormat="1" hidden="1"/>
    <row r="67" s="113" customFormat="1" hidden="1"/>
    <row r="68" s="113" customFormat="1" hidden="1"/>
    <row r="69" s="113" customFormat="1" hidden="1"/>
    <row r="70" s="113" customFormat="1" hidden="1"/>
    <row r="71" s="113" customFormat="1" hidden="1"/>
    <row r="72" s="113" customFormat="1" hidden="1"/>
    <row r="73" s="113" customFormat="1" hidden="1"/>
    <row r="74" s="113" customFormat="1" hidden="1"/>
    <row r="75" s="113" customFormat="1" hidden="1"/>
    <row r="76" s="113" customFormat="1" hidden="1"/>
    <row r="77" s="113" customFormat="1" hidden="1"/>
    <row r="78" s="113" customFormat="1" hidden="1"/>
    <row r="79" s="113" customFormat="1" hidden="1"/>
    <row r="80" s="113" customFormat="1" hidden="1"/>
    <row r="81" s="113" customFormat="1" hidden="1"/>
    <row r="82" s="113" customFormat="1" hidden="1"/>
    <row r="83" s="113" customFormat="1" hidden="1"/>
    <row r="84" s="113" customFormat="1" hidden="1"/>
    <row r="85" s="113" customFormat="1" hidden="1"/>
    <row r="86" s="113" customFormat="1" hidden="1"/>
    <row r="87" s="113" customFormat="1" hidden="1"/>
    <row r="88" s="113" customFormat="1" hidden="1"/>
    <row r="89" s="113" customFormat="1" hidden="1"/>
    <row r="90" s="113" customFormat="1" hidden="1"/>
    <row r="91" s="113" customFormat="1" hidden="1"/>
    <row r="92" s="113" customFormat="1" hidden="1"/>
    <row r="93" s="113" customFormat="1" hidden="1"/>
    <row r="94" s="113" customFormat="1" hidden="1"/>
    <row r="95" s="113" customFormat="1" hidden="1"/>
    <row r="96" s="113" customFormat="1" hidden="1"/>
    <row r="97" s="113" customFormat="1" hidden="1"/>
    <row r="98" s="113" customFormat="1" hidden="1"/>
    <row r="99" s="113" customFormat="1" hidden="1"/>
    <row r="100" s="113" customFormat="1" hidden="1"/>
    <row r="101" s="113" customFormat="1" hidden="1"/>
    <row r="102" s="113" customFormat="1" hidden="1"/>
    <row r="103" s="113" customFormat="1" hidden="1"/>
    <row r="104" s="113" customFormat="1" hidden="1"/>
    <row r="105" s="113" customFormat="1" hidden="1"/>
    <row r="106" s="113" customFormat="1" hidden="1"/>
    <row r="107" s="113" customFormat="1" hidden="1"/>
    <row r="108" s="113" customFormat="1" hidden="1"/>
    <row r="109" s="113" customFormat="1" hidden="1"/>
    <row r="110" s="113" customFormat="1" hidden="1"/>
    <row r="111" s="113" customFormat="1" hidden="1"/>
    <row r="112" s="113" customFormat="1" hidden="1"/>
    <row r="113" s="113" customFormat="1" hidden="1"/>
    <row r="114" s="113" customFormat="1" hidden="1"/>
    <row r="115" s="113" customFormat="1" hidden="1"/>
    <row r="116" s="113" customFormat="1" hidden="1"/>
    <row r="117" s="113" customFormat="1" hidden="1"/>
    <row r="118" s="113" customFormat="1" hidden="1"/>
    <row r="119" s="113" customFormat="1" hidden="1"/>
    <row r="120" s="113" customFormat="1" hidden="1"/>
    <row r="121" s="113" customFormat="1" hidden="1"/>
    <row r="122" s="113" customFormat="1" hidden="1"/>
    <row r="123" s="113" customFormat="1" hidden="1"/>
    <row r="124" s="113" customFormat="1" hidden="1"/>
    <row r="125" s="113" customFormat="1" hidden="1"/>
    <row r="126" s="113" customFormat="1" hidden="1"/>
    <row r="127" s="113" customFormat="1" hidden="1"/>
    <row r="128" s="113" customFormat="1" hidden="1"/>
    <row r="129" s="113" customFormat="1" hidden="1"/>
    <row r="130" s="113" customFormat="1" hidden="1"/>
    <row r="131" s="113" customFormat="1" hidden="1"/>
    <row r="132" s="113" customFormat="1" hidden="1"/>
    <row r="133" s="113" customFormat="1" hidden="1"/>
    <row r="134" s="113" customFormat="1" hidden="1"/>
    <row r="135" s="113" customFormat="1" hidden="1"/>
    <row r="136" s="113" customFormat="1" hidden="1"/>
    <row r="137" s="113" customFormat="1" hidden="1"/>
    <row r="138" s="113" customFormat="1" hidden="1"/>
    <row r="139" s="113" customFormat="1" hidden="1"/>
    <row r="140" s="113" customFormat="1" hidden="1"/>
    <row r="141" s="113" customFormat="1" hidden="1"/>
    <row r="142" s="113" customFormat="1" hidden="1"/>
    <row r="143" s="113" customFormat="1" hidden="1"/>
    <row r="144" s="113" customFormat="1" hidden="1"/>
    <row r="145" s="113" customFormat="1" hidden="1"/>
    <row r="146" s="113" customFormat="1" hidden="1"/>
    <row r="147" s="113" customFormat="1" hidden="1"/>
    <row r="148" s="113" customFormat="1" hidden="1"/>
    <row r="149" s="113" customFormat="1" hidden="1"/>
    <row r="150" s="113" customFormat="1" hidden="1"/>
    <row r="151" s="113" customFormat="1" hidden="1"/>
    <row r="152" s="113" customFormat="1" hidden="1"/>
    <row r="153" s="113" customFormat="1" hidden="1"/>
    <row r="154" s="113" customFormat="1" hidden="1"/>
    <row r="155" s="113" customFormat="1" hidden="1"/>
    <row r="156" s="113" customFormat="1" hidden="1"/>
    <row r="157" s="113" customFormat="1" hidden="1"/>
    <row r="158" s="113" customFormat="1" hidden="1"/>
    <row r="159" s="113" customFormat="1" hidden="1"/>
    <row r="160" s="113" customFormat="1" hidden="1"/>
    <row r="161" s="113" customFormat="1" hidden="1"/>
    <row r="162" s="113" customFormat="1" hidden="1"/>
    <row r="163" s="113" customFormat="1" hidden="1"/>
    <row r="164" s="113" customFormat="1" hidden="1"/>
    <row r="165" s="113" customFormat="1" hidden="1"/>
    <row r="166" s="113" customFormat="1" hidden="1"/>
    <row r="167" s="113" customFormat="1" hidden="1"/>
    <row r="168" s="113" customFormat="1" hidden="1"/>
    <row r="169" s="113" customFormat="1" hidden="1"/>
    <row r="170" s="113" customFormat="1" hidden="1"/>
    <row r="171" s="113" customFormat="1" hidden="1"/>
    <row r="172" s="113" customFormat="1" hidden="1"/>
    <row r="173" s="113" customFormat="1" hidden="1"/>
    <row r="174" s="113" customFormat="1" hidden="1"/>
    <row r="175" s="113" customFormat="1" hidden="1"/>
    <row r="176" s="113" customFormat="1" hidden="1"/>
    <row r="177" s="113" customFormat="1" hidden="1"/>
    <row r="178" s="113" customFormat="1" hidden="1"/>
    <row r="179" s="113" customFormat="1" hidden="1"/>
    <row r="180" s="113" customFormat="1" hidden="1"/>
    <row r="181" s="113" customFormat="1" hidden="1"/>
    <row r="182" s="113" customFormat="1" hidden="1"/>
    <row r="183" s="113" customFormat="1" hidden="1"/>
    <row r="184" s="113" customFormat="1" hidden="1"/>
    <row r="185" s="113" customFormat="1" hidden="1"/>
    <row r="186" s="113" customFormat="1" hidden="1"/>
    <row r="187" s="113" customFormat="1" hidden="1"/>
    <row r="188" s="113" customFormat="1" hidden="1"/>
    <row r="189" s="113" customFormat="1" hidden="1"/>
    <row r="190" s="113" customFormat="1" hidden="1"/>
    <row r="191" s="113" customFormat="1" hidden="1"/>
    <row r="192" s="113" customFormat="1" hidden="1"/>
    <row r="193" s="113" customFormat="1" hidden="1"/>
    <row r="194" s="113" customFormat="1" hidden="1"/>
    <row r="195" s="113" customFormat="1" hidden="1"/>
    <row r="196" s="113" customFormat="1" hidden="1"/>
    <row r="197" s="113" customFormat="1" hidden="1"/>
    <row r="198" s="113" customFormat="1" hidden="1"/>
    <row r="199" s="113" customFormat="1" hidden="1"/>
    <row r="200" s="113" customFormat="1" hidden="1"/>
    <row r="201" s="113" customFormat="1" hidden="1"/>
    <row r="202" s="113" customFormat="1" hidden="1"/>
    <row r="203" s="113" customFormat="1" hidden="1"/>
    <row r="204" s="113" customFormat="1" hidden="1"/>
    <row r="205" s="113" customFormat="1" hidden="1"/>
    <row r="206" s="113" customFormat="1" hidden="1"/>
    <row r="207" s="113" customFormat="1" hidden="1"/>
    <row r="208" s="113" customFormat="1" hidden="1"/>
    <row r="209" s="113" customFormat="1" hidden="1"/>
    <row r="210" s="113" customFormat="1" hidden="1"/>
    <row r="211" s="113" customFormat="1" hidden="1"/>
    <row r="212" s="113" customFormat="1" hidden="1"/>
    <row r="213" s="113" customFormat="1" hidden="1"/>
    <row r="214" s="113" customFormat="1" hidden="1"/>
    <row r="215" s="113" customFormat="1" hidden="1"/>
    <row r="216" s="113" customFormat="1" hidden="1"/>
    <row r="217" s="113" customFormat="1" hidden="1"/>
    <row r="218" s="113" customFormat="1" hidden="1"/>
    <row r="219" s="113" customFormat="1" hidden="1"/>
    <row r="220" s="113" customFormat="1" hidden="1"/>
    <row r="221" s="113" customFormat="1" hidden="1"/>
    <row r="222" s="113" customFormat="1" hidden="1"/>
    <row r="223" s="113" customFormat="1" hidden="1"/>
    <row r="224" s="113" customFormat="1" hidden="1"/>
    <row r="225" s="113" customFormat="1" hidden="1"/>
    <row r="226" s="113" customFormat="1" hidden="1"/>
    <row r="227" s="113" customFormat="1" hidden="1"/>
    <row r="228" s="113" customFormat="1" hidden="1"/>
    <row r="229" s="113" customFormat="1" hidden="1"/>
    <row r="230" s="113" customFormat="1" hidden="1"/>
    <row r="231" s="113" customFormat="1" hidden="1"/>
    <row r="232" s="113" customFormat="1" hidden="1"/>
    <row r="233" s="113" customFormat="1" hidden="1"/>
    <row r="234" s="113" customFormat="1" hidden="1"/>
    <row r="235" s="113" customFormat="1" hidden="1"/>
    <row r="236" s="113" customFormat="1" hidden="1"/>
    <row r="237" s="113" customFormat="1" hidden="1"/>
    <row r="238" s="113" customFormat="1" hidden="1"/>
    <row r="239" s="113" customFormat="1" hidden="1"/>
    <row r="240" s="113" customFormat="1" hidden="1"/>
    <row r="241" s="113" customFormat="1" hidden="1"/>
    <row r="242" s="113" customFormat="1" hidden="1"/>
    <row r="243" s="113" customFormat="1" hidden="1"/>
    <row r="244" s="113" customFormat="1" hidden="1"/>
    <row r="245" s="113" customFormat="1" hidden="1"/>
    <row r="246" s="113" customFormat="1" hidden="1"/>
    <row r="247" s="113" customFormat="1" hidden="1"/>
    <row r="248" s="113" customFormat="1" hidden="1"/>
    <row r="249" s="113" customFormat="1" hidden="1"/>
    <row r="250" s="113" customFormat="1" hidden="1"/>
    <row r="251" s="113" customFormat="1" hidden="1"/>
    <row r="252" s="113" customFormat="1" hidden="1"/>
    <row r="253" s="113" customFormat="1" hidden="1"/>
    <row r="254" s="113" customFormat="1" hidden="1"/>
    <row r="255" s="113" customFormat="1" hidden="1"/>
    <row r="256" s="113" customFormat="1" hidden="1"/>
    <row r="257" s="113" customFormat="1" hidden="1"/>
    <row r="258" s="113" customFormat="1" hidden="1"/>
    <row r="259" s="113" customFormat="1" hidden="1"/>
    <row r="260" s="113" customFormat="1" hidden="1"/>
    <row r="261" s="113" customFormat="1" hidden="1"/>
    <row r="262" s="113" customFormat="1" hidden="1"/>
    <row r="263" s="113" customFormat="1" hidden="1"/>
    <row r="264" s="113" customFormat="1" hidden="1"/>
    <row r="265" s="113" customFormat="1" hidden="1"/>
    <row r="266" s="113" customFormat="1" hidden="1"/>
    <row r="267" s="113" customFormat="1" hidden="1"/>
    <row r="268" s="113" customFormat="1" hidden="1"/>
    <row r="269" s="113" customFormat="1" hidden="1"/>
    <row r="270" s="113" customFormat="1" hidden="1"/>
    <row r="271" s="113" customFormat="1" hidden="1"/>
    <row r="272" s="113" customFormat="1" hidden="1"/>
    <row r="273" s="113" customFormat="1" hidden="1"/>
    <row r="274" s="113" customFormat="1" hidden="1"/>
    <row r="275" s="113" customFormat="1" hidden="1"/>
    <row r="276" s="113" customFormat="1" hidden="1"/>
    <row r="277" s="113" customFormat="1" hidden="1"/>
    <row r="278" s="113" customFormat="1" hidden="1"/>
    <row r="279" s="113" customFormat="1" hidden="1"/>
    <row r="280" s="113" customFormat="1" hidden="1"/>
    <row r="281" s="113" customFormat="1" hidden="1"/>
    <row r="282" s="113" customFormat="1" hidden="1"/>
    <row r="283" s="113" customFormat="1" hidden="1"/>
    <row r="284" s="113" customFormat="1" hidden="1"/>
    <row r="285" s="113" customFormat="1" hidden="1"/>
    <row r="286" s="113" customFormat="1" hidden="1"/>
    <row r="287" s="113" customFormat="1" hidden="1"/>
    <row r="288" s="113" customFormat="1" hidden="1"/>
    <row r="289" s="113" customFormat="1" hidden="1"/>
    <row r="290" s="113" customFormat="1" hidden="1"/>
    <row r="291" s="113" customFormat="1" hidden="1"/>
    <row r="292" s="113" customFormat="1" hidden="1"/>
    <row r="293" s="113" customFormat="1" hidden="1"/>
    <row r="294" s="113" customFormat="1" hidden="1"/>
    <row r="295" s="113" customFormat="1" hidden="1"/>
    <row r="296" s="113" customFormat="1" hidden="1"/>
    <row r="297" s="113" customFormat="1" hidden="1"/>
    <row r="298" s="113" customFormat="1" hidden="1"/>
    <row r="299" s="113" customFormat="1" hidden="1"/>
    <row r="300" s="113" customFormat="1" hidden="1"/>
    <row r="301" s="113" customFormat="1" hidden="1"/>
    <row r="302" s="113" customFormat="1" hidden="1"/>
    <row r="303" s="113" customFormat="1" hidden="1"/>
    <row r="304" s="113" customFormat="1" hidden="1"/>
    <row r="305" s="113" customFormat="1" hidden="1"/>
    <row r="306" s="113" customFormat="1" hidden="1"/>
    <row r="307" s="113" customFormat="1" hidden="1"/>
    <row r="308" s="113" customFormat="1" hidden="1"/>
    <row r="309" s="113" customFormat="1" hidden="1"/>
    <row r="310" s="113" customFormat="1" hidden="1"/>
    <row r="311" s="113" customFormat="1" hidden="1"/>
    <row r="312" s="113" customFormat="1" hidden="1"/>
    <row r="313" s="113" customFormat="1" hidden="1"/>
    <row r="314" s="113" customFormat="1" hidden="1"/>
    <row r="315" s="113" customFormat="1" hidden="1"/>
    <row r="316" s="113" customFormat="1" hidden="1"/>
    <row r="317" s="113" customFormat="1" hidden="1"/>
    <row r="318" s="113" customFormat="1" hidden="1"/>
    <row r="319" s="113" customFormat="1" hidden="1"/>
    <row r="320" s="113" customFormat="1" hidden="1"/>
    <row r="321" s="113" customFormat="1" hidden="1"/>
    <row r="322" s="113" customFormat="1" hidden="1"/>
    <row r="323" s="113" customFormat="1" hidden="1"/>
    <row r="324" s="113" customFormat="1" hidden="1"/>
    <row r="325" s="113" customFormat="1" hidden="1"/>
    <row r="326" s="113" customFormat="1" hidden="1"/>
    <row r="327" s="113" customFormat="1" hidden="1"/>
    <row r="328" s="113" customFormat="1" hidden="1"/>
    <row r="329" s="113" customFormat="1" hidden="1"/>
    <row r="330" s="113" customFormat="1" hidden="1"/>
    <row r="331" s="113" customFormat="1" hidden="1"/>
    <row r="332" s="113" customFormat="1" hidden="1"/>
    <row r="333" s="113" customFormat="1" hidden="1"/>
    <row r="334" s="113" customFormat="1" hidden="1"/>
    <row r="335" s="113" customFormat="1" hidden="1"/>
    <row r="336" s="113" customFormat="1" hidden="1"/>
    <row r="337" s="113" customFormat="1" hidden="1"/>
    <row r="338" s="113" customFormat="1" hidden="1"/>
    <row r="339" s="113" customFormat="1" hidden="1"/>
    <row r="340" s="113" customFormat="1" hidden="1"/>
    <row r="341" s="113" customFormat="1" hidden="1"/>
    <row r="342" s="113" customFormat="1" hidden="1"/>
    <row r="343" s="113" customFormat="1" hidden="1"/>
    <row r="344" s="113" customFormat="1" hidden="1"/>
    <row r="345" s="113" customFormat="1" hidden="1"/>
    <row r="346" s="113" customFormat="1" hidden="1"/>
    <row r="347" s="113" customFormat="1" hidden="1"/>
    <row r="348" s="113" customFormat="1" hidden="1"/>
    <row r="349" s="113" customFormat="1" hidden="1"/>
    <row r="350" s="113" customFormat="1" hidden="1"/>
    <row r="351" s="113" customFormat="1" hidden="1"/>
    <row r="352" s="113" customFormat="1" hidden="1"/>
    <row r="353" s="113" customFormat="1" hidden="1"/>
    <row r="354" s="113" customFormat="1" hidden="1"/>
    <row r="355" s="113" customFormat="1" hidden="1"/>
    <row r="356" s="113" customFormat="1" hidden="1"/>
    <row r="357" s="113" customFormat="1" hidden="1"/>
    <row r="358" s="113" customFormat="1" hidden="1"/>
    <row r="359" s="113" customFormat="1" hidden="1"/>
    <row r="360" s="113" customFormat="1" hidden="1"/>
    <row r="361" s="113" customFormat="1" hidden="1"/>
    <row r="362" s="113" customFormat="1" hidden="1"/>
    <row r="363" s="113" customFormat="1" hidden="1"/>
    <row r="364" s="113" customFormat="1" hidden="1"/>
    <row r="365" s="113" customFormat="1" hidden="1"/>
    <row r="366" s="113" customFormat="1" hidden="1"/>
    <row r="367" s="113" customFormat="1" hidden="1"/>
    <row r="368" s="113" customFormat="1" hidden="1"/>
    <row r="369" s="113"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abSelected="1" zoomScale="80" zoomScaleNormal="80" workbookViewId="0">
      <selection activeCell="A3" sqref="A3:W3"/>
    </sheetView>
  </sheetViews>
  <sheetFormatPr defaultColWidth="0" defaultRowHeight="15" zeroHeight="1"/>
  <cols>
    <col min="1" max="1" width="3.5703125" customWidth="1"/>
    <col min="2" max="2" width="5.42578125" customWidth="1"/>
    <col min="3" max="3" width="18.28515625" customWidth="1"/>
    <col min="4" max="4" width="10.28515625" customWidth="1"/>
    <col min="5" max="5" width="11.140625" customWidth="1"/>
    <col min="6" max="6" width="24.28515625" customWidth="1"/>
    <col min="7" max="7" width="18.140625" style="188" bestFit="1" customWidth="1"/>
    <col min="8" max="8" width="15.5703125" style="188" bestFit="1" customWidth="1"/>
    <col min="9" max="9" width="18.140625" style="188" bestFit="1" customWidth="1"/>
    <col min="10" max="11" width="16.5703125" style="188" bestFit="1" customWidth="1"/>
    <col min="12" max="12" width="15.140625" style="188" bestFit="1" customWidth="1"/>
    <col min="13" max="14" width="15.5703125" style="188" bestFit="1" customWidth="1"/>
    <col min="15" max="15" width="16.5703125" style="188" bestFit="1" customWidth="1"/>
    <col min="16" max="16" width="15.5703125" style="188" bestFit="1" customWidth="1"/>
    <col min="17" max="17" width="12.85546875" style="188" bestFit="1" customWidth="1"/>
    <col min="18" max="18" width="16.5703125" style="188" bestFit="1" customWidth="1"/>
    <col min="19" max="21" width="15.5703125" style="188" bestFit="1" customWidth="1"/>
    <col min="22" max="22" width="14.28515625" style="188" bestFit="1" customWidth="1"/>
    <col min="23" max="23" width="15.7109375" style="188" customWidth="1"/>
    <col min="24" max="24" width="7.140625" style="7" bestFit="1" customWidth="1"/>
    <col min="25" max="25" width="9" hidden="1" customWidth="1"/>
    <col min="26" max="259" width="0" hidden="1" customWidth="1"/>
    <col min="260" max="16384" width="9.140625" hidden="1"/>
  </cols>
  <sheetData>
    <row r="1" spans="1:259" ht="22.5" customHeight="1">
      <c r="A1" s="286" t="s">
        <v>63</v>
      </c>
      <c r="B1" s="286"/>
      <c r="C1" s="286"/>
      <c r="D1" s="286"/>
      <c r="E1" s="286"/>
      <c r="F1" s="286"/>
      <c r="G1" s="286"/>
      <c r="H1" s="286"/>
      <c r="I1" s="286"/>
      <c r="J1" s="286"/>
      <c r="K1" s="286"/>
      <c r="L1" s="286"/>
      <c r="M1" s="286"/>
      <c r="N1" s="286"/>
      <c r="O1" s="286"/>
      <c r="P1" s="286"/>
      <c r="Q1" s="286"/>
      <c r="R1" s="286"/>
      <c r="S1" s="286"/>
      <c r="T1" s="286"/>
      <c r="U1" s="286"/>
      <c r="V1" s="286"/>
      <c r="W1" s="286"/>
      <c r="X1" s="1" t="s">
        <v>64</v>
      </c>
    </row>
    <row r="2" spans="1:259" s="3" customFormat="1" ht="22.5" customHeight="1">
      <c r="A2" s="287" t="s">
        <v>65</v>
      </c>
      <c r="B2" s="287"/>
      <c r="C2" s="287"/>
      <c r="D2" s="287"/>
      <c r="E2" s="287"/>
      <c r="F2" s="287"/>
      <c r="G2" s="287"/>
      <c r="H2" s="287"/>
      <c r="I2" s="287"/>
      <c r="J2" s="287"/>
      <c r="K2" s="287"/>
      <c r="L2" s="287"/>
      <c r="M2" s="287"/>
      <c r="N2" s="287"/>
      <c r="O2" s="287"/>
      <c r="P2" s="287"/>
      <c r="Q2" s="287"/>
      <c r="R2" s="287"/>
      <c r="S2" s="287"/>
      <c r="T2" s="287"/>
      <c r="U2" s="287"/>
      <c r="V2" s="287"/>
      <c r="W2" s="287"/>
      <c r="X2" s="2"/>
    </row>
    <row r="3" spans="1:259" s="3" customFormat="1" ht="22.5" customHeight="1">
      <c r="A3" s="288" t="s">
        <v>66</v>
      </c>
      <c r="B3" s="288"/>
      <c r="C3" s="288"/>
      <c r="D3" s="288"/>
      <c r="E3" s="288"/>
      <c r="F3" s="288"/>
      <c r="G3" s="288"/>
      <c r="H3" s="288"/>
      <c r="I3" s="288"/>
      <c r="J3" s="288"/>
      <c r="K3" s="288"/>
      <c r="L3" s="288"/>
      <c r="M3" s="288"/>
      <c r="N3" s="288"/>
      <c r="O3" s="288"/>
      <c r="P3" s="288"/>
      <c r="Q3" s="288"/>
      <c r="R3" s="288"/>
      <c r="S3" s="288"/>
      <c r="T3" s="288"/>
      <c r="U3" s="288"/>
      <c r="V3" s="288"/>
      <c r="W3" s="288"/>
      <c r="X3" s="2"/>
    </row>
    <row r="4" spans="1:259" s="3" customFormat="1" ht="22.5" customHeight="1">
      <c r="A4" s="288" t="s">
        <v>67</v>
      </c>
      <c r="B4" s="288"/>
      <c r="C4" s="288"/>
      <c r="D4" s="288"/>
      <c r="E4" s="288"/>
      <c r="F4" s="288"/>
      <c r="G4" s="288"/>
      <c r="H4" s="288"/>
      <c r="I4" s="288"/>
      <c r="J4" s="288"/>
      <c r="K4" s="288"/>
      <c r="L4" s="288"/>
      <c r="M4" s="288"/>
      <c r="N4" s="288"/>
      <c r="O4" s="288"/>
      <c r="P4" s="288"/>
      <c r="Q4" s="288"/>
      <c r="R4" s="288"/>
      <c r="S4" s="288"/>
      <c r="T4" s="288"/>
      <c r="U4" s="288"/>
      <c r="V4" s="288"/>
      <c r="W4" s="288"/>
      <c r="X4" s="2"/>
    </row>
    <row r="5" spans="1:259" s="3" customFormat="1" ht="26.25" customHeight="1" thickBot="1">
      <c r="A5" s="289" t="s">
        <v>68</v>
      </c>
      <c r="B5" s="289"/>
      <c r="C5" s="289"/>
      <c r="D5" s="289"/>
      <c r="E5" s="289"/>
      <c r="F5" s="289"/>
      <c r="G5" s="289"/>
      <c r="H5" s="289"/>
      <c r="I5" s="289"/>
      <c r="J5" s="289"/>
      <c r="K5" s="289"/>
      <c r="L5" s="289"/>
      <c r="M5" s="289"/>
      <c r="N5" s="289"/>
      <c r="O5" s="289"/>
      <c r="P5" s="289"/>
      <c r="Q5" s="289"/>
      <c r="R5" s="289"/>
      <c r="S5" s="289"/>
      <c r="T5" s="289"/>
      <c r="U5" s="289"/>
      <c r="V5" s="289"/>
      <c r="W5" s="289"/>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90" t="s">
        <v>69</v>
      </c>
      <c r="B6" s="291"/>
      <c r="C6" s="290" t="s">
        <v>70</v>
      </c>
      <c r="D6" s="292"/>
      <c r="E6" s="292"/>
      <c r="F6" s="291"/>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85" t="s">
        <v>71</v>
      </c>
      <c r="B7" s="293"/>
      <c r="C7" s="293"/>
      <c r="D7" s="293"/>
      <c r="E7" s="293"/>
      <c r="F7" s="294"/>
      <c r="G7" s="279" t="s">
        <v>72</v>
      </c>
      <c r="H7" s="279" t="s">
        <v>73</v>
      </c>
      <c r="I7" s="279" t="s">
        <v>74</v>
      </c>
      <c r="J7" s="279" t="s">
        <v>75</v>
      </c>
      <c r="K7" s="279" t="s">
        <v>76</v>
      </c>
      <c r="L7" s="279" t="s">
        <v>77</v>
      </c>
      <c r="M7" s="220"/>
      <c r="N7" s="220"/>
      <c r="O7" s="279" t="s">
        <v>78</v>
      </c>
      <c r="P7" s="283" t="s">
        <v>79</v>
      </c>
      <c r="Q7" s="279" t="s">
        <v>80</v>
      </c>
      <c r="R7" s="279" t="s">
        <v>81</v>
      </c>
      <c r="S7" s="279" t="s">
        <v>82</v>
      </c>
      <c r="T7" s="277" t="s">
        <v>83</v>
      </c>
      <c r="U7" s="279" t="s">
        <v>84</v>
      </c>
      <c r="V7" s="8" t="s">
        <v>85</v>
      </c>
      <c r="W7" s="279" t="s">
        <v>86</v>
      </c>
      <c r="X7" s="9"/>
      <c r="Y7" s="10"/>
      <c r="Z7" s="10"/>
    </row>
    <row r="8" spans="1:259" s="11" customFormat="1" ht="39" customHeight="1" thickTop="1" thickBot="1">
      <c r="A8" s="281"/>
      <c r="B8" s="295"/>
      <c r="C8" s="295"/>
      <c r="D8" s="295"/>
      <c r="E8" s="295"/>
      <c r="F8" s="296"/>
      <c r="G8" s="280"/>
      <c r="H8" s="280"/>
      <c r="I8" s="280"/>
      <c r="J8" s="280"/>
      <c r="K8" s="280"/>
      <c r="L8" s="280"/>
      <c r="M8" s="221" t="s">
        <v>87</v>
      </c>
      <c r="N8" s="221" t="s">
        <v>88</v>
      </c>
      <c r="O8" s="280"/>
      <c r="P8" s="284"/>
      <c r="Q8" s="280"/>
      <c r="R8" s="280"/>
      <c r="S8" s="280"/>
      <c r="T8" s="278"/>
      <c r="U8" s="280"/>
      <c r="V8" s="12" t="s">
        <v>89</v>
      </c>
      <c r="W8" s="280"/>
      <c r="X8" s="9"/>
      <c r="Y8" s="10"/>
      <c r="Z8" s="10"/>
    </row>
    <row r="9" spans="1:259" ht="13.5" customHeight="1" thickBot="1">
      <c r="A9" s="13"/>
      <c r="B9" s="14">
        <v>1</v>
      </c>
      <c r="C9" s="282" t="s">
        <v>90</v>
      </c>
      <c r="D9" s="297"/>
      <c r="E9" s="297"/>
      <c r="F9" s="298"/>
      <c r="G9" s="157">
        <f>SUM(H9:I9)</f>
        <v>3798606</v>
      </c>
      <c r="H9" s="157">
        <v>134202</v>
      </c>
      <c r="I9" s="192">
        <f>SUM(J9:W9)</f>
        <v>3664404</v>
      </c>
      <c r="J9" s="193">
        <v>1281980</v>
      </c>
      <c r="K9" s="193">
        <v>475489</v>
      </c>
      <c r="L9" s="193">
        <v>0</v>
      </c>
      <c r="M9" s="193">
        <v>49998</v>
      </c>
      <c r="N9" s="193">
        <v>44265</v>
      </c>
      <c r="O9" s="193">
        <v>67746</v>
      </c>
      <c r="P9" s="194">
        <v>19887</v>
      </c>
      <c r="Q9" s="193">
        <v>0</v>
      </c>
      <c r="R9" s="193">
        <v>1555371</v>
      </c>
      <c r="S9" s="193">
        <v>25632</v>
      </c>
      <c r="T9" s="193">
        <v>144036</v>
      </c>
      <c r="U9" s="193">
        <v>0</v>
      </c>
      <c r="V9" s="192"/>
      <c r="W9" s="192"/>
    </row>
    <row r="10" spans="1:259" ht="13.5" customHeight="1" thickTop="1">
      <c r="A10" s="13"/>
      <c r="B10" s="15"/>
      <c r="C10" s="16"/>
      <c r="D10" s="16"/>
      <c r="E10" s="16"/>
      <c r="F10" s="16"/>
      <c r="G10" s="195"/>
      <c r="H10" s="195"/>
      <c r="I10" s="195"/>
      <c r="J10" s="195"/>
      <c r="K10" s="195"/>
      <c r="L10" s="195"/>
      <c r="M10" s="195"/>
      <c r="N10" s="195"/>
      <c r="O10" s="195"/>
      <c r="P10" s="196"/>
      <c r="Q10" s="195"/>
      <c r="R10" s="195"/>
      <c r="S10" s="195"/>
      <c r="T10" s="195"/>
      <c r="U10" s="195"/>
      <c r="V10" s="197"/>
      <c r="W10" s="195"/>
      <c r="X10" s="17" t="b">
        <f>NOT(OR(ISBLANK(V8),EXACT(UPPER(V8),"PLEASE SPECIFY")))</f>
        <v>0</v>
      </c>
    </row>
    <row r="11" spans="1:259" ht="13.5" customHeight="1">
      <c r="A11" s="18" t="s">
        <v>91</v>
      </c>
      <c r="B11" s="19"/>
      <c r="C11" s="15"/>
      <c r="D11" s="222"/>
      <c r="E11" s="222"/>
      <c r="F11" s="222"/>
      <c r="G11" s="198"/>
      <c r="H11" s="198"/>
      <c r="I11" s="198"/>
      <c r="J11" s="198"/>
      <c r="K11" s="198"/>
      <c r="L11" s="198"/>
      <c r="M11" s="198"/>
      <c r="N11" s="198"/>
      <c r="O11" s="198"/>
      <c r="P11" s="199"/>
      <c r="Q11" s="198"/>
      <c r="R11" s="198"/>
      <c r="S11" s="198"/>
      <c r="T11" s="198"/>
      <c r="U11" s="198"/>
      <c r="V11" s="198"/>
      <c r="W11" s="198"/>
    </row>
    <row r="12" spans="1:259" ht="13.5" customHeight="1">
      <c r="A12" s="20"/>
      <c r="B12" s="21">
        <v>2</v>
      </c>
      <c r="C12" s="22" t="s">
        <v>92</v>
      </c>
      <c r="D12" s="23" t="s">
        <v>93</v>
      </c>
      <c r="E12" s="24"/>
      <c r="F12" s="219" t="s">
        <v>94</v>
      </c>
      <c r="G12" s="226">
        <f t="shared" ref="G12" si="0">SUM(H12:I12)</f>
        <v>2953882603</v>
      </c>
      <c r="H12" s="226">
        <f>75905036+187119+11111076+9202475+3305666</f>
        <v>99711372</v>
      </c>
      <c r="I12" s="226">
        <f t="shared" ref="I12" si="1">SUM(J12:U12)</f>
        <v>2854171231</v>
      </c>
      <c r="J12" s="226">
        <f>672150258+64484075</f>
        <v>736634333</v>
      </c>
      <c r="K12" s="226">
        <v>560186798</v>
      </c>
      <c r="L12" s="226">
        <v>-1421575</v>
      </c>
      <c r="M12" s="226">
        <v>16519447</v>
      </c>
      <c r="N12" s="158">
        <v>13066663</v>
      </c>
      <c r="O12" s="226">
        <v>328786001</v>
      </c>
      <c r="P12" s="226">
        <v>37013808</v>
      </c>
      <c r="Q12" s="226">
        <v>0</v>
      </c>
      <c r="R12" s="226">
        <v>938863201</v>
      </c>
      <c r="S12" s="226">
        <v>71095110</v>
      </c>
      <c r="T12" s="226">
        <v>90298825</v>
      </c>
      <c r="U12" s="226">
        <v>63128620</v>
      </c>
      <c r="V12" s="226"/>
      <c r="W12" s="159">
        <v>0</v>
      </c>
    </row>
    <row r="13" spans="1:259" ht="13.5" customHeight="1">
      <c r="A13" s="20"/>
      <c r="B13" s="25">
        <v>3</v>
      </c>
      <c r="C13" s="238" t="s">
        <v>95</v>
      </c>
      <c r="D13" s="266"/>
      <c r="E13" s="266"/>
      <c r="F13" s="267"/>
      <c r="G13" s="159">
        <v>0</v>
      </c>
      <c r="H13" s="159">
        <v>0</v>
      </c>
      <c r="I13" s="159">
        <v>0</v>
      </c>
      <c r="J13" s="159">
        <v>0</v>
      </c>
      <c r="K13" s="159">
        <v>0</v>
      </c>
      <c r="L13" s="159">
        <v>0</v>
      </c>
      <c r="M13" s="159">
        <v>0</v>
      </c>
      <c r="N13" s="159">
        <v>0</v>
      </c>
      <c r="O13" s="159">
        <v>0</v>
      </c>
      <c r="P13" s="159">
        <v>0</v>
      </c>
      <c r="Q13" s="159">
        <v>0</v>
      </c>
      <c r="R13" s="159">
        <v>0</v>
      </c>
      <c r="S13" s="159">
        <v>0</v>
      </c>
      <c r="T13" s="159">
        <v>0</v>
      </c>
      <c r="U13" s="159">
        <v>0</v>
      </c>
      <c r="V13" s="159"/>
      <c r="W13" s="159">
        <v>0</v>
      </c>
    </row>
    <row r="14" spans="1:259" ht="13.5" customHeight="1">
      <c r="A14" s="20"/>
      <c r="B14" s="25">
        <v>4</v>
      </c>
      <c r="C14" s="217" t="s">
        <v>96</v>
      </c>
      <c r="D14" s="26" t="s">
        <v>97</v>
      </c>
      <c r="E14" s="24"/>
      <c r="F14" s="218" t="s">
        <v>98</v>
      </c>
      <c r="G14" s="159">
        <v>0</v>
      </c>
      <c r="H14" s="159">
        <v>0</v>
      </c>
      <c r="I14" s="159">
        <v>0</v>
      </c>
      <c r="J14" s="159">
        <v>0</v>
      </c>
      <c r="K14" s="159">
        <v>0</v>
      </c>
      <c r="L14" s="159">
        <v>0</v>
      </c>
      <c r="M14" s="159">
        <v>0</v>
      </c>
      <c r="N14" s="159">
        <v>0</v>
      </c>
      <c r="O14" s="159">
        <v>0</v>
      </c>
      <c r="P14" s="159">
        <v>0</v>
      </c>
      <c r="Q14" s="159">
        <v>0</v>
      </c>
      <c r="R14" s="159">
        <v>0</v>
      </c>
      <c r="S14" s="159">
        <v>0</v>
      </c>
      <c r="T14" s="159">
        <v>0</v>
      </c>
      <c r="U14" s="159">
        <v>0</v>
      </c>
      <c r="V14" s="159"/>
      <c r="W14" s="159">
        <v>0</v>
      </c>
    </row>
    <row r="15" spans="1:259" ht="13.5" customHeight="1">
      <c r="A15" s="20"/>
      <c r="B15" s="25">
        <v>5</v>
      </c>
      <c r="C15" s="238" t="s">
        <v>99</v>
      </c>
      <c r="D15" s="266"/>
      <c r="E15" s="266"/>
      <c r="F15" s="267"/>
      <c r="G15" s="159">
        <v>0</v>
      </c>
      <c r="H15" s="159">
        <v>0</v>
      </c>
      <c r="I15" s="159">
        <v>0</v>
      </c>
      <c r="J15" s="159">
        <v>0</v>
      </c>
      <c r="K15" s="159">
        <v>0</v>
      </c>
      <c r="L15" s="159">
        <v>0</v>
      </c>
      <c r="M15" s="159">
        <v>0</v>
      </c>
      <c r="N15" s="159">
        <v>0</v>
      </c>
      <c r="O15" s="159">
        <v>0</v>
      </c>
      <c r="P15" s="159">
        <v>0</v>
      </c>
      <c r="Q15" s="159">
        <v>0</v>
      </c>
      <c r="R15" s="159">
        <v>0</v>
      </c>
      <c r="S15" s="159">
        <v>0</v>
      </c>
      <c r="T15" s="159">
        <v>0</v>
      </c>
      <c r="U15" s="159">
        <v>0</v>
      </c>
      <c r="V15" s="159"/>
      <c r="W15" s="159">
        <v>0</v>
      </c>
    </row>
    <row r="16" spans="1:259" ht="13.5" customHeight="1">
      <c r="A16" s="20"/>
      <c r="B16" s="25">
        <v>6</v>
      </c>
      <c r="C16" s="238" t="s">
        <v>100</v>
      </c>
      <c r="D16" s="266"/>
      <c r="E16" s="266"/>
      <c r="F16" s="267"/>
      <c r="G16" s="200">
        <f>G70</f>
        <v>19189534</v>
      </c>
      <c r="H16" s="200">
        <f t="shared" ref="H16:W16" si="2">H70</f>
        <v>0</v>
      </c>
      <c r="I16" s="200">
        <f t="shared" si="2"/>
        <v>19189534</v>
      </c>
      <c r="J16" s="200">
        <f t="shared" si="2"/>
        <v>19189534</v>
      </c>
      <c r="K16" s="200">
        <f t="shared" si="2"/>
        <v>0</v>
      </c>
      <c r="L16" s="200">
        <f t="shared" si="2"/>
        <v>0</v>
      </c>
      <c r="M16" s="200">
        <f t="shared" si="2"/>
        <v>0</v>
      </c>
      <c r="N16" s="200">
        <f t="shared" si="2"/>
        <v>0</v>
      </c>
      <c r="O16" s="200">
        <f t="shared" si="2"/>
        <v>0</v>
      </c>
      <c r="P16" s="200">
        <f t="shared" si="2"/>
        <v>0</v>
      </c>
      <c r="Q16" s="200">
        <f t="shared" si="2"/>
        <v>0</v>
      </c>
      <c r="R16" s="200">
        <f>R70</f>
        <v>0</v>
      </c>
      <c r="S16" s="200">
        <f t="shared" ref="S16" si="3">S70</f>
        <v>0</v>
      </c>
      <c r="T16" s="200">
        <f t="shared" si="2"/>
        <v>0</v>
      </c>
      <c r="U16" s="200">
        <f t="shared" si="2"/>
        <v>0</v>
      </c>
      <c r="V16" s="200" t="str">
        <f t="shared" si="2"/>
        <v>NR</v>
      </c>
      <c r="W16" s="200">
        <f t="shared" si="2"/>
        <v>0</v>
      </c>
    </row>
    <row r="17" spans="1:23" ht="13.5" customHeight="1" thickBot="1">
      <c r="A17" s="20"/>
      <c r="B17" s="25">
        <v>7</v>
      </c>
      <c r="C17" s="229" t="s">
        <v>101</v>
      </c>
      <c r="D17" s="243"/>
      <c r="E17" s="243"/>
      <c r="F17" s="244"/>
      <c r="G17" s="200" t="str">
        <f>G77</f>
        <v>NR</v>
      </c>
      <c r="H17" s="200" t="str">
        <f t="shared" ref="H17:W17" si="4">H77</f>
        <v>NR</v>
      </c>
      <c r="I17" s="200" t="str">
        <f t="shared" si="4"/>
        <v>NR</v>
      </c>
      <c r="J17" s="200" t="str">
        <f t="shared" si="4"/>
        <v>NR</v>
      </c>
      <c r="K17" s="200" t="str">
        <f t="shared" si="4"/>
        <v>NR</v>
      </c>
      <c r="L17" s="200" t="str">
        <f t="shared" si="4"/>
        <v>NR</v>
      </c>
      <c r="M17" s="200" t="str">
        <f t="shared" si="4"/>
        <v>NR</v>
      </c>
      <c r="N17" s="200" t="str">
        <f t="shared" si="4"/>
        <v>NR</v>
      </c>
      <c r="O17" s="200" t="str">
        <f t="shared" si="4"/>
        <v>NR</v>
      </c>
      <c r="P17" s="200" t="str">
        <f t="shared" si="4"/>
        <v>NR</v>
      </c>
      <c r="Q17" s="200" t="str">
        <f t="shared" si="4"/>
        <v>NR</v>
      </c>
      <c r="R17" s="200" t="str">
        <f>R77</f>
        <v>NR</v>
      </c>
      <c r="S17" s="200" t="str">
        <f t="shared" ref="S17" si="5">S77</f>
        <v>NR</v>
      </c>
      <c r="T17" s="200" t="str">
        <f t="shared" si="4"/>
        <v>NR</v>
      </c>
      <c r="U17" s="200" t="str">
        <f t="shared" si="4"/>
        <v>NR</v>
      </c>
      <c r="V17" s="200" t="str">
        <f t="shared" si="4"/>
        <v>NR</v>
      </c>
      <c r="W17" s="200" t="str">
        <f t="shared" si="4"/>
        <v>NR</v>
      </c>
    </row>
    <row r="18" spans="1:23" ht="13.5" customHeight="1" thickTop="1" thickBot="1">
      <c r="A18" s="20"/>
      <c r="B18" s="27">
        <v>8</v>
      </c>
      <c r="C18" s="256" t="s">
        <v>102</v>
      </c>
      <c r="D18" s="246"/>
      <c r="E18" s="246"/>
      <c r="F18" s="247"/>
      <c r="G18" s="201">
        <f>IF(COUNT(G12:G17)&gt;0,SUM(G12:G17),"NR")</f>
        <v>2973072137</v>
      </c>
      <c r="H18" s="201">
        <f t="shared" ref="H18:W18" si="6">IF(COUNT(H12:H17)&gt;0,SUM(H12:H17),"NR")</f>
        <v>99711372</v>
      </c>
      <c r="I18" s="202">
        <f t="shared" si="6"/>
        <v>2873360765</v>
      </c>
      <c r="J18" s="202">
        <f t="shared" si="6"/>
        <v>755823867</v>
      </c>
      <c r="K18" s="202">
        <f t="shared" si="6"/>
        <v>560186798</v>
      </c>
      <c r="L18" s="202">
        <f t="shared" si="6"/>
        <v>-1421575</v>
      </c>
      <c r="M18" s="202">
        <f t="shared" si="6"/>
        <v>16519447</v>
      </c>
      <c r="N18" s="202">
        <f t="shared" si="6"/>
        <v>13066663</v>
      </c>
      <c r="O18" s="202">
        <f t="shared" si="6"/>
        <v>328786001</v>
      </c>
      <c r="P18" s="202">
        <f t="shared" si="6"/>
        <v>37013808</v>
      </c>
      <c r="Q18" s="202">
        <f t="shared" si="6"/>
        <v>0</v>
      </c>
      <c r="R18" s="202">
        <f>IF(COUNT(R12:R17)&gt;0,SUM(R12:R17),"NR")</f>
        <v>938863201</v>
      </c>
      <c r="S18" s="202">
        <f t="shared" ref="S18" si="7">IF(COUNT(S12:S17)&gt;0,SUM(S12:S17),"NR")</f>
        <v>71095110</v>
      </c>
      <c r="T18" s="202">
        <f t="shared" si="6"/>
        <v>90298825</v>
      </c>
      <c r="U18" s="202">
        <f t="shared" si="6"/>
        <v>63128620</v>
      </c>
      <c r="V18" s="202" t="str">
        <f t="shared" si="6"/>
        <v>NR</v>
      </c>
      <c r="W18" s="202">
        <f t="shared" si="6"/>
        <v>0</v>
      </c>
    </row>
    <row r="19" spans="1:23" ht="13.5" customHeight="1" thickTop="1" thickBot="1">
      <c r="A19" s="20"/>
      <c r="B19" s="28"/>
      <c r="C19" s="29"/>
      <c r="D19" s="30"/>
      <c r="E19" s="30"/>
      <c r="F19" s="30"/>
      <c r="G19" s="203"/>
      <c r="H19" s="203"/>
      <c r="I19" s="204"/>
      <c r="J19" s="204"/>
      <c r="K19" s="204"/>
      <c r="L19" s="204"/>
      <c r="M19" s="204"/>
      <c r="N19" s="204"/>
      <c r="O19" s="204"/>
      <c r="P19" s="205"/>
      <c r="Q19" s="204"/>
      <c r="R19" s="204"/>
      <c r="S19" s="204"/>
      <c r="T19" s="204"/>
      <c r="U19" s="204"/>
      <c r="V19" s="204"/>
      <c r="W19" s="204"/>
    </row>
    <row r="20" spans="1:23" ht="13.5" customHeight="1" thickTop="1" thickBot="1">
      <c r="A20" s="20"/>
      <c r="B20" s="31"/>
      <c r="C20" s="29"/>
      <c r="D20" s="30"/>
      <c r="E20" s="30"/>
      <c r="F20" s="30"/>
      <c r="G20" s="203"/>
      <c r="H20" s="203"/>
      <c r="I20" s="203"/>
      <c r="J20" s="203"/>
      <c r="K20" s="203"/>
      <c r="L20" s="203"/>
      <c r="M20" s="203"/>
      <c r="N20" s="203"/>
      <c r="O20" s="203"/>
      <c r="P20" s="206"/>
      <c r="Q20" s="203"/>
      <c r="R20" s="203"/>
      <c r="S20" s="203"/>
      <c r="T20" s="203"/>
      <c r="U20" s="203"/>
      <c r="V20" s="203"/>
      <c r="W20" s="203"/>
    </row>
    <row r="21" spans="1:23" ht="13.5" customHeight="1" thickTop="1">
      <c r="A21" s="32" t="s">
        <v>103</v>
      </c>
      <c r="B21" s="33"/>
      <c r="C21" s="34"/>
      <c r="D21" s="30"/>
      <c r="E21" s="30"/>
      <c r="F21" s="30"/>
      <c r="G21" s="207"/>
      <c r="H21" s="207"/>
      <c r="I21" s="207"/>
      <c r="J21" s="207"/>
      <c r="K21" s="207"/>
      <c r="L21" s="207"/>
      <c r="M21" s="207"/>
      <c r="N21" s="207"/>
      <c r="O21" s="207"/>
      <c r="P21" s="208"/>
      <c r="Q21" s="207"/>
      <c r="R21" s="207"/>
      <c r="S21" s="207"/>
      <c r="T21" s="207"/>
      <c r="U21" s="207"/>
      <c r="V21" s="207"/>
      <c r="W21" s="207"/>
    </row>
    <row r="22" spans="1:23" ht="13.5" customHeight="1">
      <c r="A22" s="13"/>
      <c r="B22" s="219">
        <v>9</v>
      </c>
      <c r="C22" s="273" t="s">
        <v>104</v>
      </c>
      <c r="D22" s="273"/>
      <c r="E22" s="273"/>
      <c r="F22" s="274"/>
      <c r="G22" s="226">
        <f>SUM(H22:I22)</f>
        <v>2304661446</v>
      </c>
      <c r="H22" s="226">
        <f>50874523+3056+12607675+7976446+3596734</f>
        <v>75058434</v>
      </c>
      <c r="I22" s="226">
        <f t="shared" ref="I22:I28" si="8">SUM(J22:U22)</f>
        <v>2229603012</v>
      </c>
      <c r="J22" s="226">
        <f>583809460+55017574</f>
        <v>638827034</v>
      </c>
      <c r="K22" s="226">
        <v>467521505</v>
      </c>
      <c r="L22" s="226">
        <v>1122</v>
      </c>
      <c r="M22" s="226">
        <v>11763884</v>
      </c>
      <c r="N22" s="158">
        <v>241807</v>
      </c>
      <c r="O22" s="226">
        <v>275447165</v>
      </c>
      <c r="P22" s="226">
        <v>25518796</v>
      </c>
      <c r="Q22" s="226">
        <v>0</v>
      </c>
      <c r="R22" s="226">
        <v>701985176</v>
      </c>
      <c r="S22" s="226">
        <v>56737093</v>
      </c>
      <c r="T22" s="226">
        <v>51559430</v>
      </c>
      <c r="U22" s="226">
        <v>0</v>
      </c>
      <c r="V22" s="226"/>
      <c r="W22" s="159">
        <v>0</v>
      </c>
    </row>
    <row r="23" spans="1:23" ht="13.5" customHeight="1">
      <c r="A23" s="35"/>
      <c r="B23" s="36">
        <v>10</v>
      </c>
      <c r="C23" s="238" t="s">
        <v>105</v>
      </c>
      <c r="D23" s="266"/>
      <c r="E23" s="266"/>
      <c r="F23" s="267"/>
      <c r="G23" s="226">
        <f t="shared" ref="G23:G28" si="9">SUM(H23:I23)</f>
        <v>51007672</v>
      </c>
      <c r="H23" s="226">
        <v>0</v>
      </c>
      <c r="I23" s="226">
        <f t="shared" si="8"/>
        <v>51007672</v>
      </c>
      <c r="J23" s="226">
        <v>14028</v>
      </c>
      <c r="K23" s="226">
        <v>0</v>
      </c>
      <c r="L23" s="226">
        <v>0</v>
      </c>
      <c r="M23" s="226">
        <v>0</v>
      </c>
      <c r="N23" s="158">
        <v>0</v>
      </c>
      <c r="O23" s="226">
        <v>0</v>
      </c>
      <c r="P23" s="226">
        <v>0</v>
      </c>
      <c r="Q23" s="226">
        <v>0</v>
      </c>
      <c r="R23" s="226">
        <v>0</v>
      </c>
      <c r="S23" s="226">
        <v>0</v>
      </c>
      <c r="T23" s="226">
        <v>0</v>
      </c>
      <c r="U23" s="226">
        <v>50993644</v>
      </c>
      <c r="V23" s="226"/>
      <c r="W23" s="159">
        <v>0</v>
      </c>
    </row>
    <row r="24" spans="1:23" ht="13.5" customHeight="1">
      <c r="A24" s="20"/>
      <c r="B24" s="25">
        <v>11</v>
      </c>
      <c r="C24" s="238" t="s">
        <v>106</v>
      </c>
      <c r="D24" s="266"/>
      <c r="E24" s="266"/>
      <c r="F24" s="267"/>
      <c r="G24" s="226">
        <f t="shared" si="9"/>
        <v>0</v>
      </c>
      <c r="H24" s="159">
        <v>0</v>
      </c>
      <c r="I24" s="226">
        <f t="shared" si="8"/>
        <v>0</v>
      </c>
      <c r="J24" s="159">
        <v>0</v>
      </c>
      <c r="K24" s="159">
        <v>0</v>
      </c>
      <c r="L24" s="159">
        <v>0</v>
      </c>
      <c r="M24" s="159">
        <v>0</v>
      </c>
      <c r="N24" s="160">
        <v>0</v>
      </c>
      <c r="O24" s="159">
        <v>0</v>
      </c>
      <c r="P24" s="159">
        <v>0</v>
      </c>
      <c r="Q24" s="159">
        <v>0</v>
      </c>
      <c r="R24" s="159">
        <v>0</v>
      </c>
      <c r="S24" s="159">
        <v>0</v>
      </c>
      <c r="T24" s="159">
        <v>0</v>
      </c>
      <c r="U24" s="159">
        <v>0</v>
      </c>
      <c r="V24" s="159"/>
      <c r="W24" s="159">
        <v>0</v>
      </c>
    </row>
    <row r="25" spans="1:23" ht="13.5" customHeight="1">
      <c r="A25" s="20"/>
      <c r="B25" s="25">
        <v>12</v>
      </c>
      <c r="C25" s="238" t="s">
        <v>107</v>
      </c>
      <c r="D25" s="266"/>
      <c r="E25" s="266"/>
      <c r="F25" s="267"/>
      <c r="G25" s="226">
        <f t="shared" si="9"/>
        <v>0</v>
      </c>
      <c r="H25" s="159">
        <v>0</v>
      </c>
      <c r="I25" s="226">
        <f t="shared" si="8"/>
        <v>0</v>
      </c>
      <c r="J25" s="159">
        <v>0</v>
      </c>
      <c r="K25" s="159">
        <v>0</v>
      </c>
      <c r="L25" s="159">
        <v>0</v>
      </c>
      <c r="M25" s="159">
        <v>0</v>
      </c>
      <c r="N25" s="160">
        <v>0</v>
      </c>
      <c r="O25" s="159">
        <v>0</v>
      </c>
      <c r="P25" s="159">
        <v>0</v>
      </c>
      <c r="Q25" s="159">
        <v>0</v>
      </c>
      <c r="R25" s="159">
        <v>0</v>
      </c>
      <c r="S25" s="159">
        <v>0</v>
      </c>
      <c r="T25" s="159">
        <v>0</v>
      </c>
      <c r="U25" s="159">
        <v>0</v>
      </c>
      <c r="V25" s="159"/>
      <c r="W25" s="159">
        <v>0</v>
      </c>
    </row>
    <row r="26" spans="1:23" ht="13.5" customHeight="1">
      <c r="A26" s="20"/>
      <c r="B26" s="25">
        <v>13</v>
      </c>
      <c r="C26" s="238" t="s">
        <v>108</v>
      </c>
      <c r="D26" s="266"/>
      <c r="E26" s="266"/>
      <c r="F26" s="267"/>
      <c r="G26" s="226">
        <f t="shared" si="9"/>
        <v>504428010</v>
      </c>
      <c r="H26" s="159">
        <f>14530410+192005+14742+3637+47229</f>
        <v>14788023</v>
      </c>
      <c r="I26" s="226">
        <f t="shared" si="8"/>
        <v>489639987</v>
      </c>
      <c r="J26" s="159">
        <f>109349395+7248059</f>
        <v>116597454</v>
      </c>
      <c r="K26" s="159">
        <v>118257026</v>
      </c>
      <c r="L26" s="159">
        <v>-643</v>
      </c>
      <c r="M26" s="159">
        <v>2181</v>
      </c>
      <c r="N26" s="160">
        <v>12061011</v>
      </c>
      <c r="O26" s="159">
        <v>32420578</v>
      </c>
      <c r="P26" s="159">
        <v>6944606</v>
      </c>
      <c r="Q26" s="159">
        <v>0</v>
      </c>
      <c r="R26" s="159">
        <v>175256683</v>
      </c>
      <c r="S26" s="159">
        <v>3047647</v>
      </c>
      <c r="T26" s="159">
        <v>25053444</v>
      </c>
      <c r="U26" s="159">
        <v>0</v>
      </c>
      <c r="V26" s="159"/>
      <c r="W26" s="159">
        <v>0</v>
      </c>
    </row>
    <row r="27" spans="1:23" ht="13.5" customHeight="1">
      <c r="A27" s="20"/>
      <c r="B27" s="25">
        <v>14</v>
      </c>
      <c r="C27" s="268" t="s">
        <v>109</v>
      </c>
      <c r="D27" s="266"/>
      <c r="E27" s="266"/>
      <c r="F27" s="267"/>
      <c r="G27" s="226">
        <f t="shared" si="9"/>
        <v>0</v>
      </c>
      <c r="H27" s="161">
        <v>0</v>
      </c>
      <c r="I27" s="226">
        <f t="shared" si="8"/>
        <v>0</v>
      </c>
      <c r="J27" s="161">
        <v>0</v>
      </c>
      <c r="K27" s="161">
        <v>0</v>
      </c>
      <c r="L27" s="161">
        <v>0</v>
      </c>
      <c r="M27" s="161">
        <v>0</v>
      </c>
      <c r="N27" s="161">
        <v>0</v>
      </c>
      <c r="O27" s="161">
        <v>0</v>
      </c>
      <c r="P27" s="161">
        <v>0</v>
      </c>
      <c r="Q27" s="161">
        <v>0</v>
      </c>
      <c r="R27" s="161">
        <v>0</v>
      </c>
      <c r="S27" s="161">
        <v>0</v>
      </c>
      <c r="T27" s="161">
        <v>0</v>
      </c>
      <c r="U27" s="161">
        <v>0</v>
      </c>
      <c r="V27" s="200" t="str">
        <f t="shared" ref="V27:W27" si="10">V90</f>
        <v>NR</v>
      </c>
      <c r="W27" s="200" t="str">
        <f t="shared" si="10"/>
        <v>NR</v>
      </c>
    </row>
    <row r="28" spans="1:23" ht="13.5" customHeight="1" thickBot="1">
      <c r="A28" s="20"/>
      <c r="B28" s="37">
        <v>15</v>
      </c>
      <c r="C28" s="229" t="s">
        <v>110</v>
      </c>
      <c r="D28" s="243"/>
      <c r="E28" s="243"/>
      <c r="F28" s="244"/>
      <c r="G28" s="226">
        <f t="shared" si="9"/>
        <v>20985152</v>
      </c>
      <c r="H28" s="225">
        <f>491062+94770+59915+27359</f>
        <v>673106</v>
      </c>
      <c r="I28" s="226">
        <f t="shared" si="8"/>
        <v>20312046</v>
      </c>
      <c r="J28" s="225">
        <f>5192511+467492</f>
        <v>5660003</v>
      </c>
      <c r="K28" s="225">
        <v>4398044</v>
      </c>
      <c r="L28" s="225">
        <v>4</v>
      </c>
      <c r="M28" s="225">
        <v>88340</v>
      </c>
      <c r="N28" s="189">
        <v>0</v>
      </c>
      <c r="O28" s="225">
        <v>2311481</v>
      </c>
      <c r="P28" s="225">
        <v>243736</v>
      </c>
      <c r="Q28" s="225">
        <v>0</v>
      </c>
      <c r="R28" s="225">
        <v>6586360</v>
      </c>
      <c r="S28" s="225">
        <v>448866</v>
      </c>
      <c r="T28" s="225">
        <v>575212</v>
      </c>
      <c r="U28" s="225">
        <v>0</v>
      </c>
      <c r="V28" s="225"/>
      <c r="W28" s="159">
        <v>0</v>
      </c>
    </row>
    <row r="29" spans="1:23" ht="13.5" customHeight="1" thickTop="1" thickBot="1">
      <c r="A29" s="20"/>
      <c r="B29" s="27">
        <v>16</v>
      </c>
      <c r="C29" s="256" t="s">
        <v>111</v>
      </c>
      <c r="D29" s="246"/>
      <c r="E29" s="246"/>
      <c r="F29" s="247"/>
      <c r="G29" s="201">
        <f>IF(COUNT(G22:G28)&gt;0,SUM(G22:G28),"NR")</f>
        <v>2881082280</v>
      </c>
      <c r="H29" s="201">
        <f t="shared" ref="H29:W29" si="11">IF(COUNT(H22:H28)&gt;0,SUM(H22:H28),"NR")</f>
        <v>90519563</v>
      </c>
      <c r="I29" s="201">
        <f t="shared" si="11"/>
        <v>2790562717</v>
      </c>
      <c r="J29" s="201">
        <f t="shared" si="11"/>
        <v>761098519</v>
      </c>
      <c r="K29" s="201">
        <f t="shared" si="11"/>
        <v>590176575</v>
      </c>
      <c r="L29" s="201">
        <f t="shared" si="11"/>
        <v>483</v>
      </c>
      <c r="M29" s="201">
        <f t="shared" si="11"/>
        <v>11854405</v>
      </c>
      <c r="N29" s="201">
        <f t="shared" si="11"/>
        <v>12302818</v>
      </c>
      <c r="O29" s="201">
        <f t="shared" si="11"/>
        <v>310179224</v>
      </c>
      <c r="P29" s="201">
        <f t="shared" si="11"/>
        <v>32707138</v>
      </c>
      <c r="Q29" s="201">
        <f t="shared" si="11"/>
        <v>0</v>
      </c>
      <c r="R29" s="201">
        <f>IF(COUNT(R22:R28)&gt;0,SUM(R22:R28),"NR")</f>
        <v>883828219</v>
      </c>
      <c r="S29" s="201">
        <f t="shared" si="11"/>
        <v>60233606</v>
      </c>
      <c r="T29" s="201">
        <f t="shared" si="11"/>
        <v>77188086</v>
      </c>
      <c r="U29" s="201">
        <f t="shared" si="11"/>
        <v>50993644</v>
      </c>
      <c r="V29" s="201" t="str">
        <f t="shared" si="11"/>
        <v>NR</v>
      </c>
      <c r="W29" s="201">
        <f t="shared" si="11"/>
        <v>0</v>
      </c>
    </row>
    <row r="30" spans="1:23" ht="13.5" customHeight="1" thickTop="1">
      <c r="A30" s="20"/>
      <c r="B30" s="38"/>
      <c r="C30" s="39"/>
      <c r="D30" s="30"/>
      <c r="E30" s="30"/>
      <c r="F30" s="30"/>
      <c r="G30" s="203"/>
      <c r="H30" s="203"/>
      <c r="I30" s="203"/>
      <c r="J30" s="203"/>
      <c r="K30" s="203"/>
      <c r="L30" s="203"/>
      <c r="M30" s="203"/>
      <c r="N30" s="203"/>
      <c r="O30" s="203"/>
      <c r="P30" s="206"/>
      <c r="Q30" s="203"/>
      <c r="R30" s="203"/>
      <c r="S30" s="203"/>
      <c r="T30" s="203"/>
      <c r="U30" s="203"/>
      <c r="V30" s="203"/>
      <c r="W30" s="203"/>
    </row>
    <row r="31" spans="1:23" ht="13.5" customHeight="1">
      <c r="A31" s="20"/>
      <c r="B31" s="40"/>
      <c r="C31" s="41"/>
      <c r="D31" s="30"/>
      <c r="E31" s="30"/>
      <c r="F31" s="30"/>
      <c r="G31" s="203"/>
      <c r="H31" s="203"/>
      <c r="I31" s="203"/>
      <c r="J31" s="203"/>
      <c r="K31" s="203"/>
      <c r="L31" s="203"/>
      <c r="M31" s="203"/>
      <c r="N31" s="203"/>
      <c r="O31" s="203"/>
      <c r="P31" s="206"/>
      <c r="Q31" s="203"/>
      <c r="R31" s="203"/>
      <c r="S31" s="203"/>
      <c r="T31" s="203"/>
      <c r="U31" s="203"/>
      <c r="V31" s="203"/>
      <c r="W31" s="203"/>
    </row>
    <row r="32" spans="1:23" ht="13.5" customHeight="1">
      <c r="A32" s="42" t="s">
        <v>112</v>
      </c>
      <c r="B32" s="33"/>
      <c r="C32" s="34"/>
      <c r="D32" s="30"/>
      <c r="E32" s="30"/>
      <c r="F32" s="30"/>
      <c r="G32" s="203"/>
      <c r="H32" s="203"/>
      <c r="I32" s="203"/>
      <c r="J32" s="203"/>
      <c r="K32" s="203"/>
      <c r="L32" s="203"/>
      <c r="M32" s="203"/>
      <c r="N32" s="203"/>
      <c r="O32" s="203"/>
      <c r="P32" s="206"/>
      <c r="Q32" s="203"/>
      <c r="R32" s="203"/>
      <c r="S32" s="203"/>
      <c r="T32" s="203"/>
      <c r="U32" s="203"/>
      <c r="V32" s="203"/>
      <c r="W32" s="203"/>
    </row>
    <row r="33" spans="1:24" ht="13.5" customHeight="1">
      <c r="A33" s="43"/>
      <c r="B33" s="219">
        <v>17</v>
      </c>
      <c r="C33" s="273" t="s">
        <v>113</v>
      </c>
      <c r="D33" s="273"/>
      <c r="E33" s="273"/>
      <c r="F33" s="274"/>
      <c r="G33" s="226">
        <f>SUM(H33:I33)</f>
        <v>62114000</v>
      </c>
      <c r="H33" s="159">
        <v>0</v>
      </c>
      <c r="I33" s="226">
        <f>SUM(J33:U33)</f>
        <v>62114000</v>
      </c>
      <c r="J33" s="159">
        <v>62114000</v>
      </c>
      <c r="K33" s="159">
        <v>0</v>
      </c>
      <c r="L33" s="159">
        <v>0</v>
      </c>
      <c r="M33" s="159">
        <v>0</v>
      </c>
      <c r="N33" s="160">
        <v>0</v>
      </c>
      <c r="O33" s="159">
        <v>0</v>
      </c>
      <c r="P33" s="159">
        <v>0</v>
      </c>
      <c r="Q33" s="159">
        <v>0</v>
      </c>
      <c r="R33" s="159">
        <v>0</v>
      </c>
      <c r="S33" s="159">
        <v>0</v>
      </c>
      <c r="T33" s="159">
        <v>0</v>
      </c>
      <c r="U33" s="159">
        <v>0</v>
      </c>
      <c r="V33" s="159"/>
      <c r="W33" s="159">
        <v>0</v>
      </c>
    </row>
    <row r="34" spans="1:24" ht="13.5" customHeight="1">
      <c r="A34" s="13"/>
      <c r="B34" s="218">
        <v>18</v>
      </c>
      <c r="C34" s="266" t="s">
        <v>114</v>
      </c>
      <c r="D34" s="266"/>
      <c r="E34" s="266"/>
      <c r="F34" s="267"/>
      <c r="G34" s="200">
        <f>IF(COUNT(G29,G33)&gt;0,SUM(G29)-SUM(G33),"NR")</f>
        <v>2818968280</v>
      </c>
      <c r="H34" s="200">
        <f t="shared" ref="H34:V34" si="12">IF(COUNT(H29,H33)&gt;0,SUM(H29)-SUM(H33),"NR")</f>
        <v>90519563</v>
      </c>
      <c r="I34" s="200">
        <f t="shared" si="12"/>
        <v>2728448717</v>
      </c>
      <c r="J34" s="200">
        <f t="shared" si="12"/>
        <v>698984519</v>
      </c>
      <c r="K34" s="200">
        <f t="shared" si="12"/>
        <v>590176575</v>
      </c>
      <c r="L34" s="200">
        <f t="shared" si="12"/>
        <v>483</v>
      </c>
      <c r="M34" s="200">
        <f t="shared" si="12"/>
        <v>11854405</v>
      </c>
      <c r="N34" s="200">
        <f t="shared" si="12"/>
        <v>12302818</v>
      </c>
      <c r="O34" s="200">
        <f t="shared" si="12"/>
        <v>310179224</v>
      </c>
      <c r="P34" s="200">
        <f t="shared" si="12"/>
        <v>32707138</v>
      </c>
      <c r="Q34" s="200">
        <f t="shared" si="12"/>
        <v>0</v>
      </c>
      <c r="R34" s="200">
        <f>IF(COUNT(R29,R33)&gt;0,SUM(R29)-SUM(R33),"NR")</f>
        <v>883828219</v>
      </c>
      <c r="S34" s="200">
        <f t="shared" si="12"/>
        <v>60233606</v>
      </c>
      <c r="T34" s="200">
        <f t="shared" si="12"/>
        <v>77188086</v>
      </c>
      <c r="U34" s="200">
        <f t="shared" si="12"/>
        <v>50993644</v>
      </c>
      <c r="V34" s="200" t="str">
        <f t="shared" si="12"/>
        <v>NR</v>
      </c>
      <c r="W34" s="200">
        <f>IF(COUNT(W29,W33)&gt;0,SUM(W29,-W33),"NR")</f>
        <v>0</v>
      </c>
      <c r="X34" s="44"/>
    </row>
    <row r="35" spans="1:24" ht="13.5" customHeight="1">
      <c r="A35" s="13"/>
      <c r="B35" s="218">
        <v>19</v>
      </c>
      <c r="C35" s="266" t="s">
        <v>115</v>
      </c>
      <c r="D35" s="266"/>
      <c r="E35" s="266"/>
      <c r="F35" s="267"/>
      <c r="G35" s="226">
        <f>SUM(H35:I35)</f>
        <v>0</v>
      </c>
      <c r="H35" s="159">
        <v>0</v>
      </c>
      <c r="I35" s="226">
        <f>SUM(J35:U35)</f>
        <v>0</v>
      </c>
      <c r="J35" s="159">
        <v>0</v>
      </c>
      <c r="K35" s="159">
        <v>0</v>
      </c>
      <c r="L35" s="159">
        <v>0</v>
      </c>
      <c r="M35" s="159">
        <v>0</v>
      </c>
      <c r="N35" s="160">
        <v>0</v>
      </c>
      <c r="O35" s="159">
        <v>0</v>
      </c>
      <c r="P35" s="159">
        <v>0</v>
      </c>
      <c r="Q35" s="159">
        <v>0</v>
      </c>
      <c r="R35" s="159">
        <v>0</v>
      </c>
      <c r="S35" s="159">
        <v>0</v>
      </c>
      <c r="T35" s="159">
        <v>0</v>
      </c>
      <c r="U35" s="159">
        <v>0</v>
      </c>
      <c r="V35" s="159"/>
      <c r="W35" s="159">
        <v>0</v>
      </c>
      <c r="X35" s="44"/>
    </row>
    <row r="36" spans="1:24" ht="13.5" customHeight="1">
      <c r="A36" s="13"/>
      <c r="B36" s="218">
        <v>20</v>
      </c>
      <c r="C36" s="266" t="s">
        <v>116</v>
      </c>
      <c r="D36" s="266"/>
      <c r="E36" s="266"/>
      <c r="F36" s="267"/>
      <c r="G36" s="226">
        <f>SUM(H36:I36)</f>
        <v>62221781</v>
      </c>
      <c r="H36" s="159">
        <f>2276055+5503+332807+294049+105238</f>
        <v>3013652</v>
      </c>
      <c r="I36" s="226">
        <f>SUM(J36:U36)</f>
        <v>59208129</v>
      </c>
      <c r="J36" s="159">
        <f>7865577+952162</f>
        <v>8817739</v>
      </c>
      <c r="K36" s="159">
        <v>13778020</v>
      </c>
      <c r="L36" s="159">
        <v>0</v>
      </c>
      <c r="M36" s="159">
        <v>591027</v>
      </c>
      <c r="N36" s="160">
        <v>308130</v>
      </c>
      <c r="O36" s="159">
        <v>15045386</v>
      </c>
      <c r="P36" s="159">
        <v>1791351</v>
      </c>
      <c r="Q36" s="159">
        <v>0</v>
      </c>
      <c r="R36" s="159">
        <v>14474773</v>
      </c>
      <c r="S36" s="159">
        <v>3056856</v>
      </c>
      <c r="T36" s="159">
        <v>1295200</v>
      </c>
      <c r="U36" s="159">
        <v>49647</v>
      </c>
      <c r="V36" s="159"/>
      <c r="W36" s="159">
        <v>0</v>
      </c>
    </row>
    <row r="37" spans="1:24" ht="13.5" customHeight="1">
      <c r="A37" s="13"/>
      <c r="B37" s="218">
        <v>21</v>
      </c>
      <c r="C37" s="266" t="s">
        <v>117</v>
      </c>
      <c r="D37" s="266"/>
      <c r="E37" s="266"/>
      <c r="F37" s="267"/>
      <c r="G37" s="226">
        <f>SUM(H37:I37)</f>
        <v>197141438</v>
      </c>
      <c r="H37" s="159">
        <f>7091920+23007+1567394+1948765+591925</f>
        <v>11223011</v>
      </c>
      <c r="I37" s="226">
        <f>SUM(J37:U37)</f>
        <v>185918427</v>
      </c>
      <c r="J37" s="159">
        <f>67971021+3442381</f>
        <v>71413402</v>
      </c>
      <c r="K37" s="159">
        <v>30482255</v>
      </c>
      <c r="L37" s="159">
        <v>0</v>
      </c>
      <c r="M37" s="159">
        <v>1753624</v>
      </c>
      <c r="N37" s="159">
        <v>1038508</v>
      </c>
      <c r="O37" s="159">
        <v>7181806</v>
      </c>
      <c r="P37" s="159">
        <v>2005361</v>
      </c>
      <c r="Q37" s="159">
        <v>0</v>
      </c>
      <c r="R37" s="159">
        <v>55568838</v>
      </c>
      <c r="S37" s="159">
        <v>2015077</v>
      </c>
      <c r="T37" s="159">
        <v>4991453</v>
      </c>
      <c r="U37" s="159">
        <v>9468103</v>
      </c>
      <c r="V37" s="159"/>
      <c r="W37" s="159">
        <v>0</v>
      </c>
    </row>
    <row r="38" spans="1:24" ht="13.5" customHeight="1">
      <c r="A38" s="13"/>
      <c r="B38" s="224">
        <v>22</v>
      </c>
      <c r="C38" s="275" t="s">
        <v>118</v>
      </c>
      <c r="D38" s="275"/>
      <c r="E38" s="275"/>
      <c r="F38" s="276"/>
      <c r="G38" s="269">
        <f>SUM(H38:I39)</f>
        <v>0</v>
      </c>
      <c r="H38" s="269">
        <v>0</v>
      </c>
      <c r="I38" s="269">
        <f>SUM(J38:U39)</f>
        <v>0</v>
      </c>
      <c r="J38" s="269">
        <v>0</v>
      </c>
      <c r="K38" s="269">
        <v>0</v>
      </c>
      <c r="L38" s="269">
        <v>0</v>
      </c>
      <c r="M38" s="269">
        <v>0</v>
      </c>
      <c r="N38" s="269">
        <v>0</v>
      </c>
      <c r="O38" s="269">
        <v>0</v>
      </c>
      <c r="P38" s="269">
        <v>0</v>
      </c>
      <c r="Q38" s="269">
        <v>0</v>
      </c>
      <c r="R38" s="269">
        <v>0</v>
      </c>
      <c r="S38" s="269">
        <v>0</v>
      </c>
      <c r="T38" s="269">
        <v>0</v>
      </c>
      <c r="U38" s="269">
        <v>0</v>
      </c>
      <c r="V38" s="269"/>
      <c r="W38" s="159">
        <v>0</v>
      </c>
    </row>
    <row r="39" spans="1:24" ht="13.5" customHeight="1">
      <c r="A39" s="13"/>
      <c r="B39" s="219"/>
      <c r="C39" s="23" t="s">
        <v>93</v>
      </c>
      <c r="D39" s="24"/>
      <c r="E39" s="271" t="s">
        <v>119</v>
      </c>
      <c r="F39" s="272"/>
      <c r="G39" s="270"/>
      <c r="H39" s="270"/>
      <c r="I39" s="270"/>
      <c r="J39" s="270"/>
      <c r="K39" s="270"/>
      <c r="L39" s="270"/>
      <c r="M39" s="270"/>
      <c r="N39" s="270"/>
      <c r="O39" s="270"/>
      <c r="P39" s="270"/>
      <c r="Q39" s="270"/>
      <c r="R39" s="270"/>
      <c r="S39" s="270"/>
      <c r="T39" s="270"/>
      <c r="U39" s="270"/>
      <c r="V39" s="270"/>
      <c r="W39" s="159">
        <v>0</v>
      </c>
    </row>
    <row r="40" spans="1:24" ht="13.5" customHeight="1">
      <c r="A40" s="35"/>
      <c r="B40" s="36">
        <v>23</v>
      </c>
      <c r="C40" s="238" t="s">
        <v>120</v>
      </c>
      <c r="D40" s="266"/>
      <c r="E40" s="266"/>
      <c r="F40" s="267"/>
      <c r="G40" s="200">
        <f>IF(COUNT(G34:G39)&gt;0,SUM(G34:G39),"NR")</f>
        <v>3078331499</v>
      </c>
      <c r="H40" s="200">
        <f t="shared" ref="H40:W40" si="13">IF(COUNT(H34:H39)&gt;0,SUM(H34:H39),"NR")</f>
        <v>104756226</v>
      </c>
      <c r="I40" s="200">
        <f t="shared" si="13"/>
        <v>2973575273</v>
      </c>
      <c r="J40" s="200">
        <f t="shared" si="13"/>
        <v>779215660</v>
      </c>
      <c r="K40" s="200">
        <f t="shared" si="13"/>
        <v>634436850</v>
      </c>
      <c r="L40" s="200">
        <f t="shared" si="13"/>
        <v>483</v>
      </c>
      <c r="M40" s="200">
        <f t="shared" si="13"/>
        <v>14199056</v>
      </c>
      <c r="N40" s="200">
        <f t="shared" si="13"/>
        <v>13649456</v>
      </c>
      <c r="O40" s="200">
        <f t="shared" si="13"/>
        <v>332406416</v>
      </c>
      <c r="P40" s="200">
        <f t="shared" si="13"/>
        <v>36503850</v>
      </c>
      <c r="Q40" s="200">
        <f t="shared" si="13"/>
        <v>0</v>
      </c>
      <c r="R40" s="200">
        <f>IF(COUNT(R34:R39)&gt;0,SUM(R34:R39),"NR")</f>
        <v>953871830</v>
      </c>
      <c r="S40" s="200">
        <f t="shared" ref="S40" si="14">IF(COUNT(S34:S39)&gt;0,SUM(S34:S39),"NR")</f>
        <v>65305539</v>
      </c>
      <c r="T40" s="200">
        <f t="shared" si="13"/>
        <v>83474739</v>
      </c>
      <c r="U40" s="200">
        <f t="shared" si="13"/>
        <v>60511394</v>
      </c>
      <c r="V40" s="200" t="str">
        <f t="shared" si="13"/>
        <v>NR</v>
      </c>
      <c r="W40" s="200">
        <f t="shared" si="13"/>
        <v>0</v>
      </c>
    </row>
    <row r="41" spans="1:24" ht="13.5" customHeight="1">
      <c r="A41" s="20"/>
      <c r="B41" s="25">
        <v>24</v>
      </c>
      <c r="C41" s="238" t="s">
        <v>121</v>
      </c>
      <c r="D41" s="266"/>
      <c r="E41" s="266"/>
      <c r="F41" s="267"/>
      <c r="G41" s="200">
        <f t="shared" ref="G41:W41" si="15">IF(COUNT(G18,G40)&gt;0,SUM(G18)-SUM(G40),"NR")</f>
        <v>-105259362</v>
      </c>
      <c r="H41" s="200">
        <f t="shared" si="15"/>
        <v>-5044854</v>
      </c>
      <c r="I41" s="200">
        <f t="shared" si="15"/>
        <v>-100214508</v>
      </c>
      <c r="J41" s="200">
        <f t="shared" si="15"/>
        <v>-23391793</v>
      </c>
      <c r="K41" s="200">
        <f t="shared" si="15"/>
        <v>-74250052</v>
      </c>
      <c r="L41" s="200">
        <f t="shared" si="15"/>
        <v>-1422058</v>
      </c>
      <c r="M41" s="200">
        <f t="shared" ref="M41:N41" si="16">IF(COUNT(M18,M40)&gt;0,SUM(M18)-SUM(M40),"NR")</f>
        <v>2320391</v>
      </c>
      <c r="N41" s="200">
        <f t="shared" si="16"/>
        <v>-582793</v>
      </c>
      <c r="O41" s="200">
        <f t="shared" si="15"/>
        <v>-3620415</v>
      </c>
      <c r="P41" s="200">
        <f t="shared" si="15"/>
        <v>509958</v>
      </c>
      <c r="Q41" s="200">
        <f t="shared" si="15"/>
        <v>0</v>
      </c>
      <c r="R41" s="200">
        <f>IF(COUNT(R18,R40)&gt;0,SUM(R18)-SUM(R40),"NR")</f>
        <v>-15008629</v>
      </c>
      <c r="S41" s="200">
        <f t="shared" ref="S41" si="17">IF(COUNT(S18,S40)&gt;0,SUM(S18)-SUM(S40),"NR")</f>
        <v>5789571</v>
      </c>
      <c r="T41" s="200">
        <f t="shared" si="15"/>
        <v>6824086</v>
      </c>
      <c r="U41" s="200">
        <f t="shared" si="15"/>
        <v>2617226</v>
      </c>
      <c r="V41" s="200" t="str">
        <f t="shared" si="15"/>
        <v>NR</v>
      </c>
      <c r="W41" s="200">
        <f t="shared" si="15"/>
        <v>0</v>
      </c>
    </row>
    <row r="42" spans="1:24" ht="13.5" customHeight="1">
      <c r="A42" s="20"/>
      <c r="B42" s="25">
        <v>25</v>
      </c>
      <c r="C42" s="238" t="s">
        <v>122</v>
      </c>
      <c r="D42" s="266"/>
      <c r="E42" s="266"/>
      <c r="F42" s="267"/>
      <c r="G42" s="226">
        <f>SUM(H42:I42)</f>
        <v>32024124</v>
      </c>
      <c r="H42" s="159">
        <f>-253887+15651-21127-22625-35244</f>
        <v>-317232</v>
      </c>
      <c r="I42" s="226">
        <f>SUM(J42:U42)</f>
        <v>32341356</v>
      </c>
      <c r="J42" s="159">
        <v>24247314</v>
      </c>
      <c r="K42" s="159">
        <v>-1273337</v>
      </c>
      <c r="L42" s="159">
        <v>4473778</v>
      </c>
      <c r="M42" s="159">
        <v>164649</v>
      </c>
      <c r="N42" s="160">
        <v>170159</v>
      </c>
      <c r="O42" s="159">
        <v>2192028</v>
      </c>
      <c r="P42" s="159">
        <v>-390103</v>
      </c>
      <c r="Q42" s="159">
        <v>0</v>
      </c>
      <c r="R42" s="159">
        <v>1723344</v>
      </c>
      <c r="S42" s="159">
        <v>1374132</v>
      </c>
      <c r="T42" s="159">
        <v>-340608</v>
      </c>
      <c r="U42" s="159">
        <v>0</v>
      </c>
      <c r="V42" s="159"/>
      <c r="W42" s="159">
        <v>0</v>
      </c>
    </row>
    <row r="43" spans="1:24" ht="13.5" customHeight="1">
      <c r="A43" s="20"/>
      <c r="B43" s="25">
        <v>26</v>
      </c>
      <c r="C43" s="238" t="s">
        <v>123</v>
      </c>
      <c r="D43" s="266"/>
      <c r="E43" s="266"/>
      <c r="F43" s="267"/>
      <c r="G43" s="226">
        <f>SUM(H43:I43)</f>
        <v>8695428</v>
      </c>
      <c r="H43" s="159">
        <f>-68937+4250-5736-6143-9570</f>
        <v>-86136</v>
      </c>
      <c r="I43" s="226">
        <f>SUM(J43:U43)</f>
        <v>8781564</v>
      </c>
      <c r="J43" s="159">
        <v>6583810</v>
      </c>
      <c r="K43" s="159">
        <v>-345746</v>
      </c>
      <c r="L43" s="159">
        <v>1214753</v>
      </c>
      <c r="M43" s="159">
        <v>44707</v>
      </c>
      <c r="N43" s="160">
        <v>46203</v>
      </c>
      <c r="O43" s="159">
        <v>595196</v>
      </c>
      <c r="P43" s="159">
        <v>-105924</v>
      </c>
      <c r="Q43" s="159">
        <v>0</v>
      </c>
      <c r="R43" s="159">
        <v>467934</v>
      </c>
      <c r="S43" s="159">
        <v>373115</v>
      </c>
      <c r="T43" s="159">
        <v>-92484</v>
      </c>
      <c r="U43" s="159">
        <v>0</v>
      </c>
      <c r="V43" s="159"/>
      <c r="W43" s="159">
        <v>0</v>
      </c>
    </row>
    <row r="44" spans="1:24" ht="13.5" customHeight="1">
      <c r="A44" s="20"/>
      <c r="B44" s="25">
        <v>27</v>
      </c>
      <c r="C44" s="238" t="s">
        <v>124</v>
      </c>
      <c r="D44" s="266"/>
      <c r="E44" s="266"/>
      <c r="F44" s="267"/>
      <c r="G44" s="200">
        <f>IF(COUNT(G42:G43)&gt;0,SUM(G42:G43),"NR")</f>
        <v>40719552</v>
      </c>
      <c r="H44" s="200">
        <f t="shared" ref="H44:W44" si="18">IF(COUNT(H42:H43)&gt;0,SUM(H42:H43),"NR")</f>
        <v>-403368</v>
      </c>
      <c r="I44" s="200">
        <f t="shared" si="18"/>
        <v>41122920</v>
      </c>
      <c r="J44" s="200">
        <f t="shared" si="18"/>
        <v>30831124</v>
      </c>
      <c r="K44" s="200">
        <f t="shared" si="18"/>
        <v>-1619083</v>
      </c>
      <c r="L44" s="200">
        <f t="shared" si="18"/>
        <v>5688531</v>
      </c>
      <c r="M44" s="200">
        <f t="shared" si="18"/>
        <v>209356</v>
      </c>
      <c r="N44" s="200">
        <f t="shared" si="18"/>
        <v>216362</v>
      </c>
      <c r="O44" s="200">
        <f t="shared" si="18"/>
        <v>2787224</v>
      </c>
      <c r="P44" s="200">
        <f t="shared" si="18"/>
        <v>-496027</v>
      </c>
      <c r="Q44" s="200">
        <f t="shared" si="18"/>
        <v>0</v>
      </c>
      <c r="R44" s="200">
        <f>IF(COUNT(R42:R43)&gt;0,SUM(R42:R43),"NR")</f>
        <v>2191278</v>
      </c>
      <c r="S44" s="200">
        <f t="shared" si="18"/>
        <v>1747247</v>
      </c>
      <c r="T44" s="200">
        <f t="shared" si="18"/>
        <v>-433092</v>
      </c>
      <c r="U44" s="200">
        <f t="shared" si="18"/>
        <v>0</v>
      </c>
      <c r="V44" s="200" t="str">
        <f t="shared" si="18"/>
        <v>NR</v>
      </c>
      <c r="W44" s="200">
        <f t="shared" si="18"/>
        <v>0</v>
      </c>
    </row>
    <row r="45" spans="1:24" ht="13.5" customHeight="1">
      <c r="A45" s="20"/>
      <c r="B45" s="37">
        <v>28</v>
      </c>
      <c r="C45" s="268" t="s">
        <v>125</v>
      </c>
      <c r="D45" s="266"/>
      <c r="E45" s="266"/>
      <c r="F45" s="267"/>
      <c r="G45" s="226">
        <f t="shared" ref="G45:I45" si="19">SUM(H45:S45)</f>
        <v>0</v>
      </c>
      <c r="H45" s="226">
        <f t="shared" si="19"/>
        <v>0</v>
      </c>
      <c r="I45" s="226">
        <f t="shared" si="19"/>
        <v>0</v>
      </c>
      <c r="J45" s="225">
        <v>0</v>
      </c>
      <c r="K45" s="225">
        <v>0</v>
      </c>
      <c r="L45" s="225">
        <v>0</v>
      </c>
      <c r="M45" s="225">
        <v>0</v>
      </c>
      <c r="N45" s="189">
        <v>0</v>
      </c>
      <c r="O45" s="225">
        <v>0</v>
      </c>
      <c r="P45" s="225">
        <v>0</v>
      </c>
      <c r="Q45" s="225">
        <v>0</v>
      </c>
      <c r="R45" s="225">
        <v>0</v>
      </c>
      <c r="S45" s="225">
        <v>0</v>
      </c>
      <c r="T45" s="225">
        <v>0</v>
      </c>
      <c r="U45" s="225">
        <v>0</v>
      </c>
      <c r="V45" s="225"/>
      <c r="W45" s="159">
        <v>0</v>
      </c>
    </row>
    <row r="46" spans="1:24" ht="13.5" customHeight="1">
      <c r="A46" s="20"/>
      <c r="B46" s="37">
        <v>29</v>
      </c>
      <c r="C46" s="238" t="s">
        <v>126</v>
      </c>
      <c r="D46" s="266"/>
      <c r="E46" s="266"/>
      <c r="F46" s="267"/>
      <c r="G46" s="209" t="str">
        <f>G109</f>
        <v>NR</v>
      </c>
      <c r="H46" s="209" t="str">
        <f t="shared" ref="H46:W46" si="20">H109</f>
        <v>NR</v>
      </c>
      <c r="I46" s="209" t="str">
        <f t="shared" si="20"/>
        <v>NR</v>
      </c>
      <c r="J46" s="209" t="str">
        <f t="shared" si="20"/>
        <v>NR</v>
      </c>
      <c r="K46" s="209" t="str">
        <f t="shared" si="20"/>
        <v>NR</v>
      </c>
      <c r="L46" s="209" t="str">
        <f t="shared" si="20"/>
        <v>NR</v>
      </c>
      <c r="M46" s="209" t="str">
        <f t="shared" si="20"/>
        <v>NR</v>
      </c>
      <c r="N46" s="209" t="str">
        <f t="shared" si="20"/>
        <v>NR</v>
      </c>
      <c r="O46" s="209" t="str">
        <f t="shared" si="20"/>
        <v>NR</v>
      </c>
      <c r="P46" s="209" t="str">
        <f t="shared" si="20"/>
        <v>NR</v>
      </c>
      <c r="Q46" s="209" t="str">
        <f t="shared" si="20"/>
        <v>NR</v>
      </c>
      <c r="R46" s="209" t="str">
        <f>R109</f>
        <v>NR</v>
      </c>
      <c r="S46" s="209" t="str">
        <f t="shared" ref="S46" si="21">S109</f>
        <v>NR</v>
      </c>
      <c r="T46" s="209" t="str">
        <f t="shared" si="20"/>
        <v>NR</v>
      </c>
      <c r="U46" s="209" t="str">
        <f t="shared" si="20"/>
        <v>NR</v>
      </c>
      <c r="V46" s="209" t="str">
        <f t="shared" si="20"/>
        <v>NR</v>
      </c>
      <c r="W46" s="209" t="str">
        <f t="shared" si="20"/>
        <v>NR</v>
      </c>
    </row>
    <row r="47" spans="1:24" ht="27" customHeight="1">
      <c r="A47" s="20"/>
      <c r="B47" s="45">
        <v>30</v>
      </c>
      <c r="C47" s="268" t="s">
        <v>127</v>
      </c>
      <c r="D47" s="266"/>
      <c r="E47" s="266"/>
      <c r="F47" s="267"/>
      <c r="G47" s="200">
        <f>IF(COUNT(G41,G44:G46)&gt;0,SUM(G41,G44:G46),"NR")</f>
        <v>-64539810</v>
      </c>
      <c r="H47" s="200">
        <f t="shared" ref="H47:W47" si="22">IF(COUNT(H41,H44:H46)&gt;0,SUM(H41,H44:H46),"NR")</f>
        <v>-5448222</v>
      </c>
      <c r="I47" s="200">
        <f t="shared" si="22"/>
        <v>-59091588</v>
      </c>
      <c r="J47" s="200">
        <f t="shared" si="22"/>
        <v>7439331</v>
      </c>
      <c r="K47" s="200">
        <f t="shared" si="22"/>
        <v>-75869135</v>
      </c>
      <c r="L47" s="200">
        <f t="shared" si="22"/>
        <v>4266473</v>
      </c>
      <c r="M47" s="200">
        <f t="shared" si="22"/>
        <v>2529747</v>
      </c>
      <c r="N47" s="200">
        <f t="shared" si="22"/>
        <v>-366431</v>
      </c>
      <c r="O47" s="200">
        <f t="shared" si="22"/>
        <v>-833191</v>
      </c>
      <c r="P47" s="200">
        <f t="shared" si="22"/>
        <v>13931</v>
      </c>
      <c r="Q47" s="200">
        <f t="shared" si="22"/>
        <v>0</v>
      </c>
      <c r="R47" s="200">
        <f>IF(COUNT(R41,R44:R46)&gt;0,SUM(R41,R44:R46),"NR")</f>
        <v>-12817351</v>
      </c>
      <c r="S47" s="200">
        <f t="shared" ref="S47" si="23">IF(COUNT(S41,S44:S46)&gt;0,SUM(S41,S44:S46),"NR")</f>
        <v>7536818</v>
      </c>
      <c r="T47" s="200">
        <f t="shared" si="22"/>
        <v>6390994</v>
      </c>
      <c r="U47" s="200">
        <f t="shared" si="22"/>
        <v>2617226</v>
      </c>
      <c r="V47" s="200" t="str">
        <f t="shared" si="22"/>
        <v>NR</v>
      </c>
      <c r="W47" s="200">
        <f t="shared" si="22"/>
        <v>0</v>
      </c>
    </row>
    <row r="48" spans="1:24" ht="13.5" customHeight="1" thickBot="1">
      <c r="A48" s="13"/>
      <c r="B48" s="46">
        <v>31</v>
      </c>
      <c r="C48" s="229" t="s">
        <v>128</v>
      </c>
      <c r="D48" s="243"/>
      <c r="E48" s="243"/>
      <c r="F48" s="244"/>
      <c r="G48" s="226">
        <f>SUM(H48:I48)</f>
        <v>0</v>
      </c>
      <c r="H48" s="190">
        <v>0</v>
      </c>
      <c r="I48" s="226">
        <f>SUM(J48:U48)</f>
        <v>0</v>
      </c>
      <c r="J48" s="190">
        <v>0</v>
      </c>
      <c r="K48" s="190">
        <v>0</v>
      </c>
      <c r="L48" s="190">
        <v>0</v>
      </c>
      <c r="M48" s="190">
        <v>0</v>
      </c>
      <c r="N48" s="191">
        <v>0</v>
      </c>
      <c r="O48" s="190">
        <v>0</v>
      </c>
      <c r="P48" s="190">
        <v>0</v>
      </c>
      <c r="Q48" s="190">
        <v>0</v>
      </c>
      <c r="R48" s="190">
        <v>0</v>
      </c>
      <c r="S48" s="190">
        <v>0</v>
      </c>
      <c r="T48" s="190">
        <v>0</v>
      </c>
      <c r="U48" s="190">
        <v>0</v>
      </c>
      <c r="V48" s="190"/>
      <c r="W48" s="159">
        <v>0</v>
      </c>
    </row>
    <row r="49" spans="1:24" ht="13.5" customHeight="1" thickTop="1" thickBot="1">
      <c r="A49" s="47"/>
      <c r="B49" s="48">
        <v>32</v>
      </c>
      <c r="C49" s="261" t="s">
        <v>129</v>
      </c>
      <c r="D49" s="262"/>
      <c r="E49" s="262"/>
      <c r="F49" s="263"/>
      <c r="G49" s="210">
        <f>IF(COUNT(G47,G48)&gt;0,SUM(G47,-G48),"NR")</f>
        <v>-64539810</v>
      </c>
      <c r="H49" s="210">
        <f t="shared" ref="H49:W49" si="24">IF(COUNT(H47,H48)&gt;0,SUM(H47,-H48),"NR")</f>
        <v>-5448222</v>
      </c>
      <c r="I49" s="210">
        <f t="shared" si="24"/>
        <v>-59091588</v>
      </c>
      <c r="J49" s="210">
        <f t="shared" si="24"/>
        <v>7439331</v>
      </c>
      <c r="K49" s="210">
        <f t="shared" si="24"/>
        <v>-75869135</v>
      </c>
      <c r="L49" s="210">
        <f t="shared" si="24"/>
        <v>4266473</v>
      </c>
      <c r="M49" s="210">
        <f t="shared" si="24"/>
        <v>2529747</v>
      </c>
      <c r="N49" s="210">
        <f t="shared" si="24"/>
        <v>-366431</v>
      </c>
      <c r="O49" s="210">
        <f t="shared" si="24"/>
        <v>-833191</v>
      </c>
      <c r="P49" s="210">
        <f t="shared" si="24"/>
        <v>13931</v>
      </c>
      <c r="Q49" s="210">
        <f t="shared" si="24"/>
        <v>0</v>
      </c>
      <c r="R49" s="210">
        <f>IF(COUNT(R47,R48)&gt;0,SUM(R47,-R48),"NR")</f>
        <v>-12817351</v>
      </c>
      <c r="S49" s="210">
        <f t="shared" si="24"/>
        <v>7536818</v>
      </c>
      <c r="T49" s="210">
        <f t="shared" si="24"/>
        <v>6390994</v>
      </c>
      <c r="U49" s="210">
        <f t="shared" si="24"/>
        <v>2617226</v>
      </c>
      <c r="V49" s="210" t="str">
        <f t="shared" si="24"/>
        <v>NR</v>
      </c>
      <c r="W49" s="210">
        <f t="shared" si="24"/>
        <v>0</v>
      </c>
    </row>
    <row r="50" spans="1:24">
      <c r="A50" s="222"/>
      <c r="B50" s="222"/>
      <c r="C50" s="222"/>
      <c r="D50" s="222"/>
      <c r="E50" s="222"/>
      <c r="F50" s="222"/>
      <c r="G50" s="167"/>
      <c r="H50" s="167"/>
      <c r="I50" s="167"/>
      <c r="J50" s="167"/>
      <c r="K50" s="167"/>
      <c r="L50" s="167"/>
      <c r="M50" s="167"/>
      <c r="N50" s="167"/>
      <c r="O50" s="167"/>
      <c r="P50" s="167"/>
      <c r="Q50" s="167"/>
      <c r="R50" s="167"/>
      <c r="S50" s="167"/>
      <c r="T50" s="167"/>
      <c r="U50" s="167"/>
      <c r="V50" s="167"/>
      <c r="W50" s="167"/>
    </row>
    <row r="51" spans="1:24">
      <c r="A51" s="222"/>
      <c r="B51" s="222"/>
      <c r="C51" s="222"/>
      <c r="D51" s="222"/>
      <c r="E51" s="222"/>
      <c r="F51" s="222"/>
      <c r="G51" s="167"/>
      <c r="H51" s="167"/>
      <c r="I51" s="167"/>
      <c r="J51" s="167"/>
      <c r="K51" s="167"/>
      <c r="L51" s="167"/>
      <c r="M51" s="167"/>
      <c r="N51" s="167"/>
      <c r="O51" s="167"/>
      <c r="P51" s="167"/>
      <c r="Q51" s="167"/>
      <c r="R51" s="167"/>
      <c r="S51" s="167"/>
      <c r="T51" s="167"/>
      <c r="U51" s="167"/>
      <c r="V51" s="167"/>
      <c r="W51" s="167"/>
    </row>
    <row r="52" spans="1:24">
      <c r="A52" s="222"/>
      <c r="B52" s="222"/>
      <c r="C52" s="222" t="s">
        <v>130</v>
      </c>
      <c r="D52" s="222"/>
      <c r="E52" s="222"/>
      <c r="F52" s="222"/>
      <c r="G52" s="167"/>
      <c r="H52" s="167"/>
      <c r="I52" s="167"/>
      <c r="J52" s="167"/>
      <c r="K52" s="167"/>
      <c r="L52" s="167"/>
      <c r="M52" s="167"/>
      <c r="N52" s="167"/>
      <c r="O52" s="167"/>
      <c r="P52" s="167"/>
      <c r="Q52" s="167"/>
      <c r="R52" s="167"/>
      <c r="S52" s="167"/>
      <c r="T52" s="167"/>
      <c r="U52" s="167"/>
      <c r="V52" s="167"/>
      <c r="W52" s="167"/>
    </row>
    <row r="53" spans="1:24">
      <c r="A53" s="222"/>
      <c r="B53" s="222"/>
      <c r="C53" s="222"/>
      <c r="D53" s="222"/>
      <c r="E53" s="222"/>
      <c r="F53" s="222"/>
      <c r="G53" s="167"/>
      <c r="H53" s="167"/>
      <c r="I53" s="167"/>
      <c r="J53" s="167"/>
      <c r="K53" s="167"/>
      <c r="L53" s="167"/>
      <c r="M53" s="167"/>
      <c r="N53" s="167"/>
      <c r="O53" s="167"/>
      <c r="P53" s="167"/>
      <c r="Q53" s="167"/>
      <c r="R53" s="167"/>
      <c r="S53" s="167"/>
      <c r="T53" s="167"/>
      <c r="U53" s="167"/>
      <c r="V53" s="167"/>
      <c r="W53" s="167"/>
    </row>
    <row r="54" spans="1:24">
      <c r="A54" s="222"/>
      <c r="B54" s="222"/>
      <c r="C54" s="222"/>
      <c r="D54" s="222"/>
      <c r="E54" s="222"/>
      <c r="F54" s="222"/>
      <c r="G54" s="167"/>
      <c r="H54" s="167"/>
      <c r="I54" s="167"/>
      <c r="J54" s="167"/>
      <c r="K54" s="167"/>
      <c r="L54" s="167"/>
      <c r="M54" s="167"/>
      <c r="N54" s="167"/>
      <c r="O54" s="167"/>
      <c r="P54" s="167"/>
      <c r="Q54" s="167"/>
      <c r="R54" s="167"/>
      <c r="S54" s="167"/>
      <c r="T54" s="167"/>
      <c r="U54" s="167"/>
      <c r="V54" s="167"/>
      <c r="W54" s="167"/>
    </row>
    <row r="55" spans="1:24" ht="15.75" thickBot="1">
      <c r="A55" s="222"/>
      <c r="B55" s="222"/>
      <c r="C55" s="222"/>
      <c r="D55" s="222"/>
      <c r="E55" s="222"/>
      <c r="F55" s="222"/>
      <c r="G55" s="167"/>
      <c r="H55" s="167"/>
      <c r="I55" s="167"/>
      <c r="J55" s="167"/>
      <c r="K55" s="167"/>
      <c r="L55" s="167"/>
      <c r="M55" s="167"/>
      <c r="N55" s="167"/>
      <c r="O55" s="167"/>
      <c r="P55" s="167"/>
      <c r="Q55" s="167"/>
      <c r="R55" s="167"/>
      <c r="S55" s="167"/>
      <c r="T55" s="167"/>
      <c r="U55" s="167"/>
      <c r="V55" s="167"/>
      <c r="W55" s="167"/>
    </row>
    <row r="56" spans="1:24" ht="13.5" customHeight="1" thickBot="1">
      <c r="A56" s="49"/>
      <c r="B56" s="50"/>
      <c r="C56" s="50"/>
      <c r="D56" s="50"/>
      <c r="E56" s="50"/>
      <c r="F56" s="51"/>
      <c r="G56" s="168">
        <v>1</v>
      </c>
      <c r="H56" s="169">
        <v>2</v>
      </c>
      <c r="I56" s="169">
        <v>3</v>
      </c>
      <c r="J56" s="169">
        <v>4</v>
      </c>
      <c r="K56" s="169">
        <v>5</v>
      </c>
      <c r="L56" s="169">
        <v>6</v>
      </c>
      <c r="M56" s="168">
        <v>7</v>
      </c>
      <c r="N56" s="169">
        <v>8</v>
      </c>
      <c r="O56" s="169">
        <v>9</v>
      </c>
      <c r="P56" s="169">
        <v>10</v>
      </c>
      <c r="Q56" s="169">
        <v>11</v>
      </c>
      <c r="R56" s="169">
        <v>12</v>
      </c>
      <c r="S56" s="168">
        <v>13</v>
      </c>
      <c r="T56" s="169">
        <v>14</v>
      </c>
      <c r="U56" s="169">
        <v>15</v>
      </c>
      <c r="V56" s="169">
        <v>16</v>
      </c>
      <c r="W56" s="169">
        <v>17</v>
      </c>
    </row>
    <row r="57" spans="1:24" ht="13.5" customHeight="1" thickBot="1">
      <c r="A57" s="52"/>
      <c r="B57" s="53"/>
      <c r="C57" s="54"/>
      <c r="D57" s="55"/>
      <c r="E57" s="55"/>
      <c r="F57" s="56"/>
      <c r="G57" s="264" t="s">
        <v>72</v>
      </c>
      <c r="H57" s="257" t="s">
        <v>73</v>
      </c>
      <c r="I57" s="257" t="s">
        <v>74</v>
      </c>
      <c r="J57" s="257" t="s">
        <v>75</v>
      </c>
      <c r="K57" s="257" t="s">
        <v>76</v>
      </c>
      <c r="L57" s="257" t="s">
        <v>77</v>
      </c>
      <c r="M57" s="227"/>
      <c r="N57" s="227"/>
      <c r="O57" s="257" t="s">
        <v>78</v>
      </c>
      <c r="P57" s="257" t="s">
        <v>79</v>
      </c>
      <c r="Q57" s="257" t="s">
        <v>80</v>
      </c>
      <c r="R57" s="257" t="s">
        <v>81</v>
      </c>
      <c r="S57" s="227"/>
      <c r="T57" s="259" t="s">
        <v>83</v>
      </c>
      <c r="U57" s="257" t="s">
        <v>84</v>
      </c>
      <c r="V57" s="170" t="s">
        <v>85</v>
      </c>
      <c r="W57" s="257" t="s">
        <v>86</v>
      </c>
    </row>
    <row r="58" spans="1:24" ht="39" customHeight="1" thickBot="1">
      <c r="A58" s="57" t="s">
        <v>131</v>
      </c>
      <c r="B58" s="58"/>
      <c r="C58" s="59"/>
      <c r="D58" s="222"/>
      <c r="E58" s="222"/>
      <c r="F58" s="223"/>
      <c r="G58" s="265"/>
      <c r="H58" s="258"/>
      <c r="I58" s="258"/>
      <c r="J58" s="258"/>
      <c r="K58" s="258"/>
      <c r="L58" s="258"/>
      <c r="M58" s="228" t="s">
        <v>87</v>
      </c>
      <c r="N58" s="228" t="s">
        <v>88</v>
      </c>
      <c r="O58" s="258"/>
      <c r="P58" s="258"/>
      <c r="Q58" s="258"/>
      <c r="R58" s="258"/>
      <c r="S58" s="228" t="s">
        <v>82</v>
      </c>
      <c r="T58" s="260"/>
      <c r="U58" s="258"/>
      <c r="V58" s="171" t="str">
        <f>IF(ISBLANK(V8),"",V8)</f>
        <v>Please Specify</v>
      </c>
      <c r="W58" s="258"/>
    </row>
    <row r="59" spans="1:24" ht="13.5" customHeight="1" thickBot="1">
      <c r="A59" s="60" t="s">
        <v>132</v>
      </c>
      <c r="B59" s="58"/>
      <c r="C59" s="59"/>
      <c r="D59" s="222"/>
      <c r="E59" s="222"/>
      <c r="F59" s="223"/>
      <c r="G59" s="172"/>
      <c r="H59" s="173"/>
      <c r="I59" s="173"/>
      <c r="J59" s="173"/>
      <c r="K59" s="173"/>
      <c r="L59" s="173"/>
      <c r="M59" s="173"/>
      <c r="N59" s="173"/>
      <c r="O59" s="173"/>
      <c r="P59" s="173"/>
      <c r="Q59" s="173"/>
      <c r="R59" s="173"/>
      <c r="S59" s="173"/>
      <c r="T59" s="173"/>
      <c r="U59" s="173"/>
      <c r="V59" s="173"/>
      <c r="W59" s="173"/>
    </row>
    <row r="60" spans="1:24" ht="13.5" customHeight="1" thickBot="1">
      <c r="A60" s="61"/>
      <c r="B60" s="62" t="s">
        <v>133</v>
      </c>
      <c r="C60" s="235" t="s">
        <v>134</v>
      </c>
      <c r="D60" s="236"/>
      <c r="E60" s="236"/>
      <c r="F60" s="237"/>
      <c r="G60" s="174">
        <f>SUM(H60:I60)</f>
        <v>19189534</v>
      </c>
      <c r="H60" s="162">
        <v>0</v>
      </c>
      <c r="I60" s="162">
        <f>SUM(J60:W60)</f>
        <v>19189534</v>
      </c>
      <c r="J60" s="226">
        <v>19189534</v>
      </c>
      <c r="K60" s="162">
        <v>0</v>
      </c>
      <c r="L60" s="162">
        <v>0</v>
      </c>
      <c r="M60" s="162">
        <v>0</v>
      </c>
      <c r="N60" s="162">
        <v>0</v>
      </c>
      <c r="O60" s="162">
        <v>0</v>
      </c>
      <c r="P60" s="162">
        <v>0</v>
      </c>
      <c r="Q60" s="162">
        <v>0</v>
      </c>
      <c r="R60" s="162">
        <v>0</v>
      </c>
      <c r="S60" s="162">
        <v>0</v>
      </c>
      <c r="T60" s="162">
        <v>0</v>
      </c>
      <c r="U60" s="162">
        <v>0</v>
      </c>
      <c r="V60" s="162"/>
      <c r="W60" s="162">
        <v>0</v>
      </c>
      <c r="X60" s="7" t="b">
        <f>NOT(ISBLANK(C60))</f>
        <v>1</v>
      </c>
    </row>
    <row r="61" spans="1:24" ht="13.5" customHeight="1" thickBot="1">
      <c r="A61" s="61"/>
      <c r="B61" s="63" t="s">
        <v>135</v>
      </c>
      <c r="C61" s="235"/>
      <c r="D61" s="236"/>
      <c r="E61" s="236"/>
      <c r="F61" s="237"/>
      <c r="G61" s="174"/>
      <c r="H61" s="162"/>
      <c r="I61" s="162"/>
      <c r="J61" s="162"/>
      <c r="K61" s="162"/>
      <c r="L61" s="162"/>
      <c r="M61" s="162"/>
      <c r="N61" s="162"/>
      <c r="O61" s="162"/>
      <c r="P61" s="162"/>
      <c r="Q61" s="162"/>
      <c r="R61" s="162"/>
      <c r="S61" s="162"/>
      <c r="T61" s="162"/>
      <c r="U61" s="162"/>
      <c r="V61" s="162"/>
      <c r="W61" s="162"/>
    </row>
    <row r="62" spans="1:24" ht="13.5" customHeight="1" thickBot="1">
      <c r="A62" s="61"/>
      <c r="B62" s="64" t="s">
        <v>136</v>
      </c>
      <c r="C62" s="235"/>
      <c r="D62" s="236"/>
      <c r="E62" s="236"/>
      <c r="F62" s="237"/>
      <c r="G62" s="174"/>
      <c r="H62" s="162"/>
      <c r="I62" s="162"/>
      <c r="J62" s="162"/>
      <c r="K62" s="162"/>
      <c r="L62" s="162"/>
      <c r="M62" s="162"/>
      <c r="N62" s="162"/>
      <c r="O62" s="162"/>
      <c r="P62" s="162"/>
      <c r="Q62" s="162"/>
      <c r="R62" s="162"/>
      <c r="S62" s="162"/>
      <c r="T62" s="162"/>
      <c r="U62" s="162"/>
      <c r="V62" s="162"/>
      <c r="W62" s="162"/>
    </row>
    <row r="63" spans="1:24" ht="13.5" customHeight="1" thickBot="1">
      <c r="A63" s="61"/>
      <c r="B63" s="63" t="s">
        <v>137</v>
      </c>
      <c r="C63" s="235"/>
      <c r="D63" s="236"/>
      <c r="E63" s="236"/>
      <c r="F63" s="237"/>
      <c r="G63" s="174"/>
      <c r="H63" s="162"/>
      <c r="I63" s="162"/>
      <c r="J63" s="162"/>
      <c r="K63" s="162"/>
      <c r="L63" s="162"/>
      <c r="M63" s="162"/>
      <c r="N63" s="162"/>
      <c r="O63" s="162"/>
      <c r="P63" s="162"/>
      <c r="Q63" s="162"/>
      <c r="R63" s="162"/>
      <c r="S63" s="162"/>
      <c r="T63" s="162"/>
      <c r="U63" s="162"/>
      <c r="V63" s="162"/>
      <c r="W63" s="162"/>
    </row>
    <row r="64" spans="1:24" ht="13.5" customHeight="1" thickBot="1">
      <c r="A64" s="61"/>
      <c r="B64" s="63" t="s">
        <v>138</v>
      </c>
      <c r="C64" s="235"/>
      <c r="D64" s="236"/>
      <c r="E64" s="236"/>
      <c r="F64" s="237"/>
      <c r="G64" s="174"/>
      <c r="H64" s="162"/>
      <c r="I64" s="162"/>
      <c r="J64" s="162"/>
      <c r="K64" s="162"/>
      <c r="L64" s="162"/>
      <c r="M64" s="162"/>
      <c r="N64" s="162"/>
      <c r="O64" s="162"/>
      <c r="P64" s="162"/>
      <c r="Q64" s="162"/>
      <c r="R64" s="162"/>
      <c r="S64" s="162"/>
      <c r="T64" s="162"/>
      <c r="U64" s="162"/>
      <c r="V64" s="162"/>
      <c r="W64" s="162"/>
    </row>
    <row r="65" spans="1:24" ht="13.5" customHeight="1" thickBot="1">
      <c r="A65" s="61"/>
      <c r="B65" s="64" t="s">
        <v>139</v>
      </c>
      <c r="C65" s="235"/>
      <c r="D65" s="236"/>
      <c r="E65" s="236"/>
      <c r="F65" s="237"/>
      <c r="G65" s="174"/>
      <c r="H65" s="162"/>
      <c r="I65" s="162"/>
      <c r="J65" s="162"/>
      <c r="K65" s="162"/>
      <c r="L65" s="162"/>
      <c r="M65" s="162"/>
      <c r="N65" s="162"/>
      <c r="O65" s="162"/>
      <c r="P65" s="162"/>
      <c r="Q65" s="162"/>
      <c r="R65" s="162"/>
      <c r="S65" s="162"/>
      <c r="T65" s="162"/>
      <c r="U65" s="162"/>
      <c r="V65" s="162"/>
      <c r="W65" s="162"/>
    </row>
    <row r="66" spans="1:24" ht="13.5" customHeight="1" thickBot="1">
      <c r="A66" s="61"/>
      <c r="B66" s="63" t="s">
        <v>140</v>
      </c>
      <c r="C66" s="235"/>
      <c r="D66" s="236"/>
      <c r="E66" s="236"/>
      <c r="F66" s="237"/>
      <c r="G66" s="174"/>
      <c r="H66" s="162"/>
      <c r="I66" s="162"/>
      <c r="J66" s="162"/>
      <c r="K66" s="162"/>
      <c r="L66" s="162"/>
      <c r="M66" s="162"/>
      <c r="N66" s="162"/>
      <c r="O66" s="162"/>
      <c r="P66" s="162"/>
      <c r="Q66" s="162"/>
      <c r="R66" s="162"/>
      <c r="S66" s="162"/>
      <c r="T66" s="162"/>
      <c r="U66" s="162"/>
      <c r="V66" s="162"/>
      <c r="W66" s="162"/>
    </row>
    <row r="67" spans="1:24" ht="13.5" customHeight="1" thickBot="1">
      <c r="A67" s="61"/>
      <c r="B67" s="63" t="s">
        <v>141</v>
      </c>
      <c r="C67" s="235"/>
      <c r="D67" s="241"/>
      <c r="E67" s="241"/>
      <c r="F67" s="242"/>
      <c r="G67" s="174"/>
      <c r="H67" s="162"/>
      <c r="I67" s="162"/>
      <c r="J67" s="162"/>
      <c r="K67" s="162"/>
      <c r="L67" s="162"/>
      <c r="M67" s="162"/>
      <c r="N67" s="162"/>
      <c r="O67" s="162"/>
      <c r="P67" s="162"/>
      <c r="Q67" s="162"/>
      <c r="R67" s="162"/>
      <c r="S67" s="162"/>
      <c r="T67" s="162"/>
      <c r="U67" s="162"/>
      <c r="V67" s="162"/>
      <c r="W67" s="162"/>
      <c r="X67" s="7" t="b">
        <f>NOT(ISBLANK(C67))</f>
        <v>0</v>
      </c>
    </row>
    <row r="68" spans="1:24" ht="13.5" customHeight="1" thickBot="1">
      <c r="A68" s="61"/>
      <c r="B68" s="63" t="s">
        <v>142</v>
      </c>
      <c r="C68" s="235"/>
      <c r="D68" s="241"/>
      <c r="E68" s="241"/>
      <c r="F68" s="242"/>
      <c r="G68" s="174"/>
      <c r="H68" s="162"/>
      <c r="I68" s="162"/>
      <c r="J68" s="162"/>
      <c r="K68" s="162"/>
      <c r="L68" s="162"/>
      <c r="M68" s="162"/>
      <c r="N68" s="162"/>
      <c r="O68" s="162"/>
      <c r="P68" s="162"/>
      <c r="Q68" s="162"/>
      <c r="R68" s="162"/>
      <c r="S68" s="162"/>
      <c r="T68" s="162"/>
      <c r="U68" s="162"/>
      <c r="V68" s="162"/>
      <c r="W68" s="162"/>
      <c r="X68" s="7" t="b">
        <f>NOT(ISBLANK(C68))</f>
        <v>0</v>
      </c>
    </row>
    <row r="69" spans="1:24" ht="13.5" customHeight="1" thickBot="1">
      <c r="A69" s="61"/>
      <c r="B69" s="65" t="s">
        <v>143</v>
      </c>
      <c r="C69" s="229" t="s">
        <v>144</v>
      </c>
      <c r="D69" s="243"/>
      <c r="E69" s="243"/>
      <c r="F69" s="244"/>
      <c r="G69" s="174"/>
      <c r="H69" s="162"/>
      <c r="I69" s="162"/>
      <c r="J69" s="162"/>
      <c r="K69" s="162"/>
      <c r="L69" s="162"/>
      <c r="M69" s="162"/>
      <c r="N69" s="162"/>
      <c r="O69" s="162"/>
      <c r="P69" s="162"/>
      <c r="Q69" s="162"/>
      <c r="R69" s="162"/>
      <c r="S69" s="162"/>
      <c r="T69" s="162"/>
      <c r="U69" s="162"/>
      <c r="V69" s="162"/>
      <c r="W69" s="162"/>
      <c r="X69" s="7" t="b">
        <f>NOT(ISBLANK(C69))</f>
        <v>1</v>
      </c>
    </row>
    <row r="70" spans="1:24" ht="13.5" customHeight="1" thickTop="1" thickBot="1">
      <c r="A70" s="61"/>
      <c r="B70" s="66" t="s">
        <v>145</v>
      </c>
      <c r="C70" s="253" t="s">
        <v>146</v>
      </c>
      <c r="D70" s="254"/>
      <c r="E70" s="254"/>
      <c r="F70" s="255"/>
      <c r="G70" s="175">
        <f t="shared" ref="G70:W70" si="25">IF(COUNT(G60:G69)&gt;0,SUM(G60:G69),"NR")</f>
        <v>19189534</v>
      </c>
      <c r="H70" s="165">
        <f t="shared" si="25"/>
        <v>0</v>
      </c>
      <c r="I70" s="165">
        <f t="shared" si="25"/>
        <v>19189534</v>
      </c>
      <c r="J70" s="165">
        <f t="shared" si="25"/>
        <v>19189534</v>
      </c>
      <c r="K70" s="165">
        <f t="shared" si="25"/>
        <v>0</v>
      </c>
      <c r="L70" s="165">
        <f t="shared" si="25"/>
        <v>0</v>
      </c>
      <c r="M70" s="165">
        <f t="shared" si="25"/>
        <v>0</v>
      </c>
      <c r="N70" s="165">
        <f t="shared" si="25"/>
        <v>0</v>
      </c>
      <c r="O70" s="165">
        <f t="shared" si="25"/>
        <v>0</v>
      </c>
      <c r="P70" s="165">
        <f t="shared" si="25"/>
        <v>0</v>
      </c>
      <c r="Q70" s="165">
        <f t="shared" si="25"/>
        <v>0</v>
      </c>
      <c r="R70" s="165">
        <f>IF(COUNT(R60:R69)&gt;0,SUM(R60:R69),"NR")</f>
        <v>0</v>
      </c>
      <c r="S70" s="165">
        <f t="shared" si="25"/>
        <v>0</v>
      </c>
      <c r="T70" s="165">
        <f t="shared" si="25"/>
        <v>0</v>
      </c>
      <c r="U70" s="165">
        <f t="shared" si="25"/>
        <v>0</v>
      </c>
      <c r="V70" s="165" t="str">
        <f t="shared" si="25"/>
        <v>NR</v>
      </c>
      <c r="W70" s="165">
        <f t="shared" si="25"/>
        <v>0</v>
      </c>
    </row>
    <row r="71" spans="1:24" ht="13.5" customHeight="1" thickBot="1">
      <c r="A71" s="61"/>
      <c r="B71" s="67"/>
      <c r="C71" s="68"/>
      <c r="D71" s="68"/>
      <c r="E71" s="68"/>
      <c r="F71" s="69"/>
      <c r="G71" s="176"/>
      <c r="H71" s="177"/>
      <c r="I71" s="177"/>
      <c r="J71" s="177"/>
      <c r="K71" s="177"/>
      <c r="L71" s="177"/>
      <c r="M71" s="177"/>
      <c r="N71" s="177"/>
      <c r="O71" s="177"/>
      <c r="P71" s="177"/>
      <c r="Q71" s="177"/>
      <c r="R71" s="177"/>
      <c r="S71" s="177"/>
      <c r="T71" s="177"/>
      <c r="U71" s="177"/>
      <c r="V71" s="177"/>
      <c r="W71" s="177"/>
    </row>
    <row r="72" spans="1:24" ht="13.5" customHeight="1" thickBot="1">
      <c r="A72" s="60" t="s">
        <v>147</v>
      </c>
      <c r="B72" s="58"/>
      <c r="C72" s="59"/>
      <c r="D72" s="222"/>
      <c r="E72" s="222"/>
      <c r="F72" s="223"/>
      <c r="G72" s="178"/>
      <c r="H72" s="178"/>
      <c r="I72" s="178"/>
      <c r="J72" s="178"/>
      <c r="K72" s="178"/>
      <c r="L72" s="178"/>
      <c r="M72" s="178"/>
      <c r="N72" s="178"/>
      <c r="O72" s="178"/>
      <c r="P72" s="178"/>
      <c r="Q72" s="178"/>
      <c r="R72" s="178"/>
      <c r="S72" s="178"/>
      <c r="T72" s="178"/>
      <c r="U72" s="178"/>
      <c r="V72" s="178"/>
      <c r="W72" s="178"/>
    </row>
    <row r="73" spans="1:24" ht="13.5" customHeight="1" thickBot="1">
      <c r="A73" s="61"/>
      <c r="B73" s="62" t="s">
        <v>148</v>
      </c>
      <c r="C73" s="248"/>
      <c r="D73" s="251"/>
      <c r="E73" s="251"/>
      <c r="F73" s="252"/>
      <c r="G73" s="174"/>
      <c r="H73" s="162"/>
      <c r="I73" s="162"/>
      <c r="J73" s="162"/>
      <c r="K73" s="162"/>
      <c r="L73" s="162"/>
      <c r="M73" s="162"/>
      <c r="N73" s="162"/>
      <c r="O73" s="162"/>
      <c r="P73" s="162"/>
      <c r="Q73" s="162"/>
      <c r="R73" s="162"/>
      <c r="S73" s="162"/>
      <c r="T73" s="162"/>
      <c r="U73" s="162"/>
      <c r="V73" s="162"/>
      <c r="W73" s="162"/>
      <c r="X73" s="7" t="b">
        <f>NOT(ISBLANK(C73))</f>
        <v>0</v>
      </c>
    </row>
    <row r="74" spans="1:24" ht="13.5" customHeight="1" thickBot="1">
      <c r="A74" s="61"/>
      <c r="B74" s="64" t="s">
        <v>149</v>
      </c>
      <c r="C74" s="235"/>
      <c r="D74" s="241"/>
      <c r="E74" s="241"/>
      <c r="F74" s="242"/>
      <c r="G74" s="174"/>
      <c r="H74" s="162"/>
      <c r="I74" s="162"/>
      <c r="J74" s="162"/>
      <c r="K74" s="162"/>
      <c r="L74" s="162"/>
      <c r="M74" s="162"/>
      <c r="N74" s="162"/>
      <c r="O74" s="162"/>
      <c r="P74" s="162"/>
      <c r="Q74" s="162"/>
      <c r="R74" s="162"/>
      <c r="S74" s="162"/>
      <c r="T74" s="162"/>
      <c r="U74" s="162"/>
      <c r="V74" s="162"/>
      <c r="W74" s="162"/>
      <c r="X74" s="7" t="b">
        <f>NOT(ISBLANK(C74))</f>
        <v>0</v>
      </c>
    </row>
    <row r="75" spans="1:24" ht="13.5" customHeight="1" thickBot="1">
      <c r="A75" s="61"/>
      <c r="B75" s="64" t="s">
        <v>150</v>
      </c>
      <c r="C75" s="235"/>
      <c r="D75" s="241"/>
      <c r="E75" s="241"/>
      <c r="F75" s="242"/>
      <c r="G75" s="174"/>
      <c r="H75" s="162"/>
      <c r="I75" s="162"/>
      <c r="J75" s="162"/>
      <c r="K75" s="162"/>
      <c r="L75" s="162"/>
      <c r="M75" s="162"/>
      <c r="N75" s="162"/>
      <c r="O75" s="162"/>
      <c r="P75" s="162"/>
      <c r="Q75" s="162"/>
      <c r="R75" s="162"/>
      <c r="S75" s="162"/>
      <c r="T75" s="162"/>
      <c r="U75" s="162"/>
      <c r="V75" s="162"/>
      <c r="W75" s="162"/>
      <c r="X75" s="7" t="b">
        <f>NOT(ISBLANK(C75))</f>
        <v>0</v>
      </c>
    </row>
    <row r="76" spans="1:24" ht="13.5" customHeight="1" thickBot="1">
      <c r="A76" s="61"/>
      <c r="B76" s="65" t="s">
        <v>151</v>
      </c>
      <c r="C76" s="229" t="s">
        <v>152</v>
      </c>
      <c r="D76" s="243"/>
      <c r="E76" s="243"/>
      <c r="F76" s="244"/>
      <c r="G76" s="174"/>
      <c r="H76" s="162"/>
      <c r="I76" s="162"/>
      <c r="J76" s="162"/>
      <c r="K76" s="162"/>
      <c r="L76" s="162"/>
      <c r="M76" s="162"/>
      <c r="N76" s="162"/>
      <c r="O76" s="162"/>
      <c r="P76" s="162"/>
      <c r="Q76" s="162"/>
      <c r="R76" s="162"/>
      <c r="S76" s="162"/>
      <c r="T76" s="162"/>
      <c r="U76" s="162"/>
      <c r="V76" s="162"/>
      <c r="W76" s="162"/>
      <c r="X76" s="7" t="b">
        <f>NOT(ISBLANK(C76))</f>
        <v>1</v>
      </c>
    </row>
    <row r="77" spans="1:24" ht="13.5" customHeight="1" thickTop="1" thickBot="1">
      <c r="A77" s="61"/>
      <c r="B77" s="66" t="s">
        <v>153</v>
      </c>
      <c r="C77" s="256" t="s">
        <v>154</v>
      </c>
      <c r="D77" s="246"/>
      <c r="E77" s="246"/>
      <c r="F77" s="247"/>
      <c r="G77" s="179" t="str">
        <f>IF(COUNT(G73:G76)&gt;0,SUM(G73:G76),"NR")</f>
        <v>NR</v>
      </c>
      <c r="H77" s="164" t="str">
        <f t="shared" ref="H77:W77" si="26">IF(COUNT(H73:H76)&gt;0,SUM(H73:H76),"NR")</f>
        <v>NR</v>
      </c>
      <c r="I77" s="164" t="str">
        <f t="shared" si="26"/>
        <v>NR</v>
      </c>
      <c r="J77" s="164" t="str">
        <f t="shared" si="26"/>
        <v>NR</v>
      </c>
      <c r="K77" s="164" t="str">
        <f t="shared" si="26"/>
        <v>NR</v>
      </c>
      <c r="L77" s="164" t="str">
        <f t="shared" si="26"/>
        <v>NR</v>
      </c>
      <c r="M77" s="164" t="str">
        <f t="shared" si="26"/>
        <v>NR</v>
      </c>
      <c r="N77" s="164" t="str">
        <f t="shared" si="26"/>
        <v>NR</v>
      </c>
      <c r="O77" s="164" t="str">
        <f t="shared" si="26"/>
        <v>NR</v>
      </c>
      <c r="P77" s="164" t="str">
        <f t="shared" si="26"/>
        <v>NR</v>
      </c>
      <c r="Q77" s="164" t="str">
        <f t="shared" si="26"/>
        <v>NR</v>
      </c>
      <c r="R77" s="164" t="str">
        <f>IF(COUNT(R73:R76)&gt;0,SUM(R73:R76),"NR")</f>
        <v>NR</v>
      </c>
      <c r="S77" s="164" t="str">
        <f t="shared" si="26"/>
        <v>NR</v>
      </c>
      <c r="T77" s="164" t="str">
        <f t="shared" si="26"/>
        <v>NR</v>
      </c>
      <c r="U77" s="164" t="str">
        <f t="shared" si="26"/>
        <v>NR</v>
      </c>
      <c r="V77" s="164" t="str">
        <f t="shared" si="26"/>
        <v>NR</v>
      </c>
      <c r="W77" s="164" t="str">
        <f t="shared" si="26"/>
        <v>NR</v>
      </c>
    </row>
    <row r="78" spans="1:24" ht="13.5" customHeight="1" thickBot="1">
      <c r="A78" s="61"/>
      <c r="B78" s="70"/>
      <c r="C78" s="71"/>
      <c r="D78" s="68"/>
      <c r="E78" s="68"/>
      <c r="F78" s="69"/>
      <c r="G78" s="176"/>
      <c r="H78" s="176"/>
      <c r="I78" s="176"/>
      <c r="J78" s="176"/>
      <c r="K78" s="176"/>
      <c r="L78" s="176"/>
      <c r="M78" s="176"/>
      <c r="N78" s="176"/>
      <c r="O78" s="176"/>
      <c r="P78" s="176"/>
      <c r="Q78" s="176"/>
      <c r="R78" s="176"/>
      <c r="S78" s="176"/>
      <c r="T78" s="176"/>
      <c r="U78" s="176"/>
      <c r="V78" s="176"/>
      <c r="W78" s="176"/>
    </row>
    <row r="79" spans="1:24" ht="13.5" customHeight="1" thickBot="1">
      <c r="A79" s="72" t="s">
        <v>155</v>
      </c>
      <c r="B79" s="68"/>
      <c r="C79" s="68"/>
      <c r="D79" s="68"/>
      <c r="E79" s="68"/>
      <c r="F79" s="69"/>
      <c r="G79" s="178"/>
      <c r="H79" s="178"/>
      <c r="I79" s="178"/>
      <c r="J79" s="178"/>
      <c r="K79" s="178"/>
      <c r="L79" s="178"/>
      <c r="M79" s="178"/>
      <c r="N79" s="178"/>
      <c r="O79" s="178"/>
      <c r="P79" s="178"/>
      <c r="Q79" s="178"/>
      <c r="R79" s="178"/>
      <c r="S79" s="178"/>
      <c r="T79" s="178"/>
      <c r="U79" s="178"/>
      <c r="V79" s="178"/>
      <c r="W79" s="178"/>
      <c r="X79" s="7" t="b">
        <f>NOT(ISBLANK(C79))</f>
        <v>0</v>
      </c>
    </row>
    <row r="80" spans="1:24" ht="13.5" customHeight="1" thickBot="1">
      <c r="A80" s="61"/>
      <c r="B80" s="63" t="s">
        <v>156</v>
      </c>
      <c r="C80" s="248"/>
      <c r="D80" s="251"/>
      <c r="E80" s="251"/>
      <c r="F80" s="252"/>
      <c r="G80" s="174"/>
      <c r="H80" s="162"/>
      <c r="I80" s="162"/>
      <c r="J80" s="162"/>
      <c r="K80" s="162"/>
      <c r="L80" s="162"/>
      <c r="M80" s="162"/>
      <c r="N80" s="162"/>
      <c r="O80" s="162"/>
      <c r="P80" s="162"/>
      <c r="Q80" s="162"/>
      <c r="R80" s="162"/>
      <c r="S80" s="162"/>
      <c r="T80" s="162"/>
      <c r="U80" s="162"/>
      <c r="V80" s="162"/>
      <c r="W80" s="162"/>
      <c r="X80" s="7" t="b">
        <f>NOT(ISBLANK(C80))</f>
        <v>0</v>
      </c>
    </row>
    <row r="81" spans="1:24" ht="13.5" customHeight="1" thickBot="1">
      <c r="A81" s="61"/>
      <c r="B81" s="63" t="s">
        <v>157</v>
      </c>
      <c r="C81" s="235"/>
      <c r="D81" s="236"/>
      <c r="E81" s="236"/>
      <c r="F81" s="237"/>
      <c r="G81" s="174"/>
      <c r="H81" s="162"/>
      <c r="I81" s="162"/>
      <c r="J81" s="162"/>
      <c r="K81" s="162"/>
      <c r="L81" s="162"/>
      <c r="M81" s="162"/>
      <c r="N81" s="162"/>
      <c r="O81" s="162"/>
      <c r="P81" s="162"/>
      <c r="Q81" s="162"/>
      <c r="R81" s="162"/>
      <c r="S81" s="162"/>
      <c r="T81" s="162"/>
      <c r="U81" s="162"/>
      <c r="V81" s="162"/>
      <c r="W81" s="162"/>
    </row>
    <row r="82" spans="1:24" ht="13.5" customHeight="1" thickBot="1">
      <c r="A82" s="61"/>
      <c r="B82" s="63" t="s">
        <v>158</v>
      </c>
      <c r="C82" s="235"/>
      <c r="D82" s="236"/>
      <c r="E82" s="236"/>
      <c r="F82" s="237"/>
      <c r="G82" s="174"/>
      <c r="H82" s="162"/>
      <c r="I82" s="162"/>
      <c r="J82" s="162"/>
      <c r="K82" s="162"/>
      <c r="L82" s="162"/>
      <c r="M82" s="162"/>
      <c r="N82" s="162"/>
      <c r="O82" s="162"/>
      <c r="P82" s="162"/>
      <c r="Q82" s="162"/>
      <c r="R82" s="162"/>
      <c r="S82" s="162"/>
      <c r="T82" s="162"/>
      <c r="U82" s="162"/>
      <c r="V82" s="162"/>
      <c r="W82" s="162"/>
    </row>
    <row r="83" spans="1:24" ht="13.5" customHeight="1" thickBot="1">
      <c r="A83" s="61"/>
      <c r="B83" s="63" t="s">
        <v>159</v>
      </c>
      <c r="C83" s="235"/>
      <c r="D83" s="236"/>
      <c r="E83" s="236"/>
      <c r="F83" s="237"/>
      <c r="G83" s="174"/>
      <c r="H83" s="162"/>
      <c r="I83" s="162"/>
      <c r="J83" s="162"/>
      <c r="K83" s="162"/>
      <c r="L83" s="162"/>
      <c r="M83" s="162"/>
      <c r="N83" s="162"/>
      <c r="O83" s="162"/>
      <c r="P83" s="162"/>
      <c r="Q83" s="162"/>
      <c r="R83" s="162"/>
      <c r="S83" s="162"/>
      <c r="T83" s="162"/>
      <c r="U83" s="162"/>
      <c r="V83" s="162"/>
      <c r="W83" s="162"/>
    </row>
    <row r="84" spans="1:24" ht="13.5" customHeight="1" thickBot="1">
      <c r="A84" s="61"/>
      <c r="B84" s="63" t="s">
        <v>160</v>
      </c>
      <c r="C84" s="235"/>
      <c r="D84" s="236"/>
      <c r="E84" s="236"/>
      <c r="F84" s="237"/>
      <c r="G84" s="174"/>
      <c r="H84" s="162"/>
      <c r="I84" s="162"/>
      <c r="J84" s="162"/>
      <c r="K84" s="162"/>
      <c r="L84" s="162"/>
      <c r="M84" s="162"/>
      <c r="N84" s="162"/>
      <c r="O84" s="162"/>
      <c r="P84" s="162"/>
      <c r="Q84" s="162"/>
      <c r="R84" s="162"/>
      <c r="S84" s="162"/>
      <c r="T84" s="162"/>
      <c r="U84" s="162"/>
      <c r="V84" s="162"/>
      <c r="W84" s="162"/>
    </row>
    <row r="85" spans="1:24" ht="13.5" customHeight="1" thickBot="1">
      <c r="A85" s="61"/>
      <c r="B85" s="63" t="s">
        <v>161</v>
      </c>
      <c r="C85" s="235"/>
      <c r="D85" s="236"/>
      <c r="E85" s="236"/>
      <c r="F85" s="237"/>
      <c r="G85" s="174"/>
      <c r="H85" s="162"/>
      <c r="I85" s="162"/>
      <c r="J85" s="162"/>
      <c r="K85" s="162"/>
      <c r="L85" s="162"/>
      <c r="M85" s="162"/>
      <c r="N85" s="162"/>
      <c r="O85" s="162"/>
      <c r="P85" s="162"/>
      <c r="Q85" s="162"/>
      <c r="R85" s="162"/>
      <c r="S85" s="162"/>
      <c r="T85" s="162"/>
      <c r="U85" s="162"/>
      <c r="V85" s="162"/>
      <c r="W85" s="162"/>
    </row>
    <row r="86" spans="1:24" ht="13.5" customHeight="1" thickBot="1">
      <c r="A86" s="61"/>
      <c r="B86" s="63" t="s">
        <v>162</v>
      </c>
      <c r="C86" s="235"/>
      <c r="D86" s="236"/>
      <c r="E86" s="236"/>
      <c r="F86" s="237"/>
      <c r="G86" s="174"/>
      <c r="H86" s="162"/>
      <c r="I86" s="162"/>
      <c r="J86" s="162"/>
      <c r="K86" s="162"/>
      <c r="L86" s="162"/>
      <c r="M86" s="162"/>
      <c r="N86" s="162"/>
      <c r="O86" s="162"/>
      <c r="P86" s="162"/>
      <c r="Q86" s="162"/>
      <c r="R86" s="162"/>
      <c r="S86" s="162"/>
      <c r="T86" s="162"/>
      <c r="U86" s="162"/>
      <c r="V86" s="162"/>
      <c r="W86" s="162"/>
    </row>
    <row r="87" spans="1:24" ht="13.5" customHeight="1" thickBot="1">
      <c r="A87" s="61"/>
      <c r="B87" s="63" t="s">
        <v>163</v>
      </c>
      <c r="C87" s="235"/>
      <c r="D87" s="241"/>
      <c r="E87" s="241"/>
      <c r="F87" s="242"/>
      <c r="G87" s="174"/>
      <c r="H87" s="162"/>
      <c r="I87" s="162"/>
      <c r="J87" s="162"/>
      <c r="K87" s="162"/>
      <c r="L87" s="162"/>
      <c r="M87" s="162"/>
      <c r="N87" s="162"/>
      <c r="O87" s="162"/>
      <c r="P87" s="162"/>
      <c r="Q87" s="162"/>
      <c r="R87" s="162"/>
      <c r="S87" s="162"/>
      <c r="T87" s="162"/>
      <c r="U87" s="162"/>
      <c r="V87" s="162"/>
      <c r="W87" s="162"/>
      <c r="X87" s="7" t="b">
        <f>NOT(ISBLANK(C87))</f>
        <v>0</v>
      </c>
    </row>
    <row r="88" spans="1:24" ht="13.5" customHeight="1" thickBot="1">
      <c r="A88" s="61"/>
      <c r="B88" s="63" t="s">
        <v>164</v>
      </c>
      <c r="C88" s="235"/>
      <c r="D88" s="241"/>
      <c r="E88" s="241"/>
      <c r="F88" s="242"/>
      <c r="G88" s="174"/>
      <c r="H88" s="162"/>
      <c r="I88" s="162"/>
      <c r="J88" s="162"/>
      <c r="K88" s="162"/>
      <c r="L88" s="162"/>
      <c r="M88" s="162"/>
      <c r="N88" s="162"/>
      <c r="O88" s="162"/>
      <c r="P88" s="162"/>
      <c r="Q88" s="162"/>
      <c r="R88" s="162"/>
      <c r="S88" s="162"/>
      <c r="T88" s="162"/>
      <c r="U88" s="162"/>
      <c r="V88" s="162"/>
      <c r="W88" s="162"/>
      <c r="X88" s="7" t="b">
        <f>NOT(ISBLANK(C88))</f>
        <v>0</v>
      </c>
    </row>
    <row r="89" spans="1:24" ht="13.5" customHeight="1" thickBot="1">
      <c r="A89" s="61"/>
      <c r="B89" s="65" t="s">
        <v>165</v>
      </c>
      <c r="C89" s="229" t="s">
        <v>166</v>
      </c>
      <c r="D89" s="243"/>
      <c r="E89" s="243"/>
      <c r="F89" s="244"/>
      <c r="G89" s="174"/>
      <c r="H89" s="162"/>
      <c r="I89" s="162"/>
      <c r="J89" s="162"/>
      <c r="K89" s="162"/>
      <c r="L89" s="162"/>
      <c r="M89" s="162"/>
      <c r="N89" s="162"/>
      <c r="O89" s="162"/>
      <c r="P89" s="162"/>
      <c r="Q89" s="162"/>
      <c r="R89" s="162"/>
      <c r="S89" s="162"/>
      <c r="T89" s="162"/>
      <c r="U89" s="162"/>
      <c r="V89" s="162"/>
      <c r="W89" s="162"/>
      <c r="X89" s="7" t="b">
        <f>NOT(ISBLANK(C89))</f>
        <v>1</v>
      </c>
    </row>
    <row r="90" spans="1:24" ht="13.5" customHeight="1" thickTop="1" thickBot="1">
      <c r="A90" s="61"/>
      <c r="B90" s="66" t="s">
        <v>167</v>
      </c>
      <c r="C90" s="245" t="s">
        <v>168</v>
      </c>
      <c r="D90" s="246"/>
      <c r="E90" s="246"/>
      <c r="F90" s="247"/>
      <c r="G90" s="179" t="str">
        <f>IF(COUNT(G80:G89)&gt;0,SUM(G80:G89),"NR")</f>
        <v>NR</v>
      </c>
      <c r="H90" s="164" t="str">
        <f t="shared" ref="H90:W90" si="27">IF(COUNT(H80:H89)&gt;0,SUM(H80:H89),"NR")</f>
        <v>NR</v>
      </c>
      <c r="I90" s="164" t="str">
        <f t="shared" si="27"/>
        <v>NR</v>
      </c>
      <c r="J90" s="164" t="str">
        <f t="shared" si="27"/>
        <v>NR</v>
      </c>
      <c r="K90" s="164" t="str">
        <f t="shared" si="27"/>
        <v>NR</v>
      </c>
      <c r="L90" s="164" t="str">
        <f t="shared" si="27"/>
        <v>NR</v>
      </c>
      <c r="M90" s="164" t="str">
        <f t="shared" si="27"/>
        <v>NR</v>
      </c>
      <c r="N90" s="164" t="str">
        <f t="shared" si="27"/>
        <v>NR</v>
      </c>
      <c r="O90" s="164" t="str">
        <f t="shared" si="27"/>
        <v>NR</v>
      </c>
      <c r="P90" s="164" t="str">
        <f t="shared" si="27"/>
        <v>NR</v>
      </c>
      <c r="Q90" s="164" t="str">
        <f t="shared" si="27"/>
        <v>NR</v>
      </c>
      <c r="R90" s="164" t="str">
        <f>IF(COUNT(R80:R89)&gt;0,SUM(R80:R89),"NR")</f>
        <v>NR</v>
      </c>
      <c r="S90" s="164" t="str">
        <f t="shared" si="27"/>
        <v>NR</v>
      </c>
      <c r="T90" s="164" t="str">
        <f t="shared" si="27"/>
        <v>NR</v>
      </c>
      <c r="U90" s="164" t="str">
        <f t="shared" si="27"/>
        <v>NR</v>
      </c>
      <c r="V90" s="164" t="str">
        <f t="shared" si="27"/>
        <v>NR</v>
      </c>
      <c r="W90" s="164" t="str">
        <f t="shared" si="27"/>
        <v>NR</v>
      </c>
    </row>
    <row r="91" spans="1:24" ht="13.5" customHeight="1" thickTop="1" thickBot="1">
      <c r="A91" s="61"/>
      <c r="B91" s="73"/>
      <c r="C91" s="74"/>
      <c r="D91" s="222"/>
      <c r="E91" s="222"/>
      <c r="F91" s="223"/>
      <c r="G91" s="180"/>
      <c r="H91" s="181"/>
      <c r="I91" s="181"/>
      <c r="J91" s="181"/>
      <c r="K91" s="181"/>
      <c r="L91" s="181"/>
      <c r="M91" s="181"/>
      <c r="N91" s="181"/>
      <c r="O91" s="181"/>
      <c r="P91" s="181"/>
      <c r="Q91" s="181"/>
      <c r="R91" s="181"/>
      <c r="S91" s="181"/>
      <c r="T91" s="181"/>
      <c r="U91" s="181"/>
      <c r="V91" s="181"/>
      <c r="W91" s="181"/>
    </row>
    <row r="92" spans="1:24" ht="13.5" customHeight="1" thickBot="1">
      <c r="A92" s="60" t="s">
        <v>169</v>
      </c>
      <c r="B92" s="75"/>
      <c r="C92" s="76"/>
      <c r="D92" s="222"/>
      <c r="E92" s="222"/>
      <c r="F92" s="223"/>
      <c r="G92" s="182"/>
      <c r="H92" s="183"/>
      <c r="I92" s="183"/>
      <c r="J92" s="183"/>
      <c r="K92" s="183"/>
      <c r="L92" s="183"/>
      <c r="M92" s="183"/>
      <c r="N92" s="183"/>
      <c r="O92" s="183"/>
      <c r="P92" s="183"/>
      <c r="Q92" s="183"/>
      <c r="R92" s="183"/>
      <c r="S92" s="183"/>
      <c r="T92" s="183"/>
      <c r="U92" s="183"/>
      <c r="V92" s="183"/>
      <c r="W92" s="183"/>
    </row>
    <row r="93" spans="1:24" ht="13.5" customHeight="1" thickBot="1">
      <c r="A93" s="77" t="s">
        <v>170</v>
      </c>
      <c r="B93" s="75"/>
      <c r="C93" s="76"/>
      <c r="D93" s="222"/>
      <c r="E93" s="222"/>
      <c r="F93" s="223"/>
      <c r="G93" s="184"/>
      <c r="H93" s="185"/>
      <c r="I93" s="185"/>
      <c r="J93" s="185"/>
      <c r="K93" s="185"/>
      <c r="L93" s="185"/>
      <c r="M93" s="185"/>
      <c r="N93" s="185"/>
      <c r="O93" s="185"/>
      <c r="P93" s="185"/>
      <c r="Q93" s="185"/>
      <c r="R93" s="185"/>
      <c r="S93" s="185"/>
      <c r="T93" s="185"/>
      <c r="U93" s="185"/>
      <c r="V93" s="185"/>
      <c r="W93" s="185"/>
    </row>
    <row r="94" spans="1:24" ht="13.5" customHeight="1" thickBot="1">
      <c r="A94" s="61"/>
      <c r="B94" s="62">
        <v>2901</v>
      </c>
      <c r="C94" s="248"/>
      <c r="D94" s="249"/>
      <c r="E94" s="249"/>
      <c r="F94" s="250"/>
      <c r="G94" s="174"/>
      <c r="H94" s="162"/>
      <c r="I94" s="162"/>
      <c r="J94" s="162"/>
      <c r="K94" s="162"/>
      <c r="L94" s="162"/>
      <c r="M94" s="162"/>
      <c r="N94" s="162"/>
      <c r="O94" s="162"/>
      <c r="P94" s="162"/>
      <c r="Q94" s="162"/>
      <c r="R94" s="162"/>
      <c r="S94" s="162"/>
      <c r="T94" s="162"/>
      <c r="U94" s="162"/>
      <c r="V94" s="162"/>
      <c r="W94" s="162"/>
      <c r="X94" s="7" t="b">
        <f t="shared" ref="X94:X99" si="28">NOT(ISBLANK(C94))</f>
        <v>0</v>
      </c>
    </row>
    <row r="95" spans="1:24" ht="13.5" customHeight="1" thickBot="1">
      <c r="A95" s="61"/>
      <c r="B95" s="64">
        <v>2902</v>
      </c>
      <c r="C95" s="235"/>
      <c r="D95" s="236"/>
      <c r="E95" s="236"/>
      <c r="F95" s="237"/>
      <c r="G95" s="174"/>
      <c r="H95" s="162"/>
      <c r="I95" s="162"/>
      <c r="J95" s="162"/>
      <c r="K95" s="162"/>
      <c r="L95" s="162"/>
      <c r="M95" s="162"/>
      <c r="N95" s="162"/>
      <c r="O95" s="162"/>
      <c r="P95" s="162"/>
      <c r="Q95" s="162"/>
      <c r="R95" s="162"/>
      <c r="S95" s="162"/>
      <c r="T95" s="162"/>
      <c r="U95" s="162"/>
      <c r="V95" s="162"/>
      <c r="W95" s="162"/>
      <c r="X95" s="7" t="b">
        <f t="shared" si="28"/>
        <v>0</v>
      </c>
    </row>
    <row r="96" spans="1:24" ht="13.5" customHeight="1" thickBot="1">
      <c r="A96" s="61"/>
      <c r="B96" s="64">
        <v>2903</v>
      </c>
      <c r="C96" s="235"/>
      <c r="D96" s="236"/>
      <c r="E96" s="236"/>
      <c r="F96" s="237"/>
      <c r="G96" s="174"/>
      <c r="H96" s="162"/>
      <c r="I96" s="162"/>
      <c r="J96" s="162"/>
      <c r="K96" s="162"/>
      <c r="L96" s="162"/>
      <c r="M96" s="162"/>
      <c r="N96" s="162"/>
      <c r="O96" s="162"/>
      <c r="P96" s="162"/>
      <c r="Q96" s="162"/>
      <c r="R96" s="162"/>
      <c r="S96" s="162"/>
      <c r="T96" s="162"/>
      <c r="U96" s="162"/>
      <c r="V96" s="162"/>
      <c r="W96" s="162"/>
      <c r="X96" s="7" t="b">
        <f t="shared" si="28"/>
        <v>0</v>
      </c>
    </row>
    <row r="97" spans="1:24" ht="13.5" customHeight="1" thickBot="1">
      <c r="A97" s="61"/>
      <c r="B97" s="63">
        <v>2904</v>
      </c>
      <c r="C97" s="235"/>
      <c r="D97" s="236"/>
      <c r="E97" s="236"/>
      <c r="F97" s="237"/>
      <c r="G97" s="174"/>
      <c r="H97" s="162"/>
      <c r="I97" s="162"/>
      <c r="J97" s="162"/>
      <c r="K97" s="162"/>
      <c r="L97" s="162"/>
      <c r="M97" s="162"/>
      <c r="N97" s="162"/>
      <c r="O97" s="162"/>
      <c r="P97" s="162"/>
      <c r="Q97" s="162"/>
      <c r="R97" s="162"/>
      <c r="S97" s="162"/>
      <c r="T97" s="162"/>
      <c r="U97" s="162"/>
      <c r="V97" s="162"/>
      <c r="W97" s="162"/>
      <c r="X97" s="7" t="b">
        <f t="shared" si="28"/>
        <v>0</v>
      </c>
    </row>
    <row r="98" spans="1:24" ht="13.5" customHeight="1" thickBot="1">
      <c r="A98" s="61"/>
      <c r="B98" s="64">
        <v>2905</v>
      </c>
      <c r="C98" s="235"/>
      <c r="D98" s="236"/>
      <c r="E98" s="236"/>
      <c r="F98" s="237"/>
      <c r="G98" s="174"/>
      <c r="H98" s="162"/>
      <c r="I98" s="162"/>
      <c r="J98" s="162"/>
      <c r="K98" s="162"/>
      <c r="L98" s="162"/>
      <c r="M98" s="162"/>
      <c r="N98" s="162"/>
      <c r="O98" s="162"/>
      <c r="P98" s="162"/>
      <c r="Q98" s="162"/>
      <c r="R98" s="162"/>
      <c r="S98" s="162"/>
      <c r="T98" s="162"/>
      <c r="U98" s="162"/>
      <c r="V98" s="162"/>
      <c r="W98" s="162"/>
      <c r="X98" s="7" t="b">
        <f t="shared" si="28"/>
        <v>0</v>
      </c>
    </row>
    <row r="99" spans="1:24" ht="13.5" customHeight="1" thickBot="1">
      <c r="A99" s="61"/>
      <c r="B99" s="64">
        <v>2918</v>
      </c>
      <c r="C99" s="238" t="s">
        <v>171</v>
      </c>
      <c r="D99" s="239"/>
      <c r="E99" s="239"/>
      <c r="F99" s="240"/>
      <c r="G99" s="174"/>
      <c r="H99" s="162"/>
      <c r="I99" s="162"/>
      <c r="J99" s="162"/>
      <c r="K99" s="162"/>
      <c r="L99" s="162"/>
      <c r="M99" s="162"/>
      <c r="N99" s="162"/>
      <c r="O99" s="162"/>
      <c r="P99" s="162"/>
      <c r="Q99" s="162"/>
      <c r="R99" s="162"/>
      <c r="S99" s="162"/>
      <c r="T99" s="162"/>
      <c r="U99" s="162"/>
      <c r="V99" s="162"/>
      <c r="W99" s="162"/>
      <c r="X99" s="7" t="b">
        <f t="shared" si="28"/>
        <v>1</v>
      </c>
    </row>
    <row r="100" spans="1:24" ht="13.5" customHeight="1" thickBot="1">
      <c r="A100" s="61"/>
      <c r="B100" s="63">
        <v>2919</v>
      </c>
      <c r="C100" s="238" t="s">
        <v>172</v>
      </c>
      <c r="D100" s="239"/>
      <c r="E100" s="239"/>
      <c r="F100" s="240"/>
      <c r="G100" s="186" t="str">
        <f t="shared" ref="G100:W100" si="29">IF(COUNT(G94:G99)&gt;0,SUM(G94:G99),"NR")</f>
        <v>NR</v>
      </c>
      <c r="H100" s="163" t="str">
        <f t="shared" si="29"/>
        <v>NR</v>
      </c>
      <c r="I100" s="163" t="str">
        <f t="shared" si="29"/>
        <v>NR</v>
      </c>
      <c r="J100" s="163" t="str">
        <f t="shared" si="29"/>
        <v>NR</v>
      </c>
      <c r="K100" s="163" t="str">
        <f t="shared" si="29"/>
        <v>NR</v>
      </c>
      <c r="L100" s="163" t="str">
        <f t="shared" si="29"/>
        <v>NR</v>
      </c>
      <c r="M100" s="163" t="str">
        <f t="shared" si="29"/>
        <v>NR</v>
      </c>
      <c r="N100" s="163" t="str">
        <f t="shared" si="29"/>
        <v>NR</v>
      </c>
      <c r="O100" s="163" t="str">
        <f t="shared" si="29"/>
        <v>NR</v>
      </c>
      <c r="P100" s="163" t="str">
        <f t="shared" si="29"/>
        <v>NR</v>
      </c>
      <c r="Q100" s="163" t="str">
        <f t="shared" si="29"/>
        <v>NR</v>
      </c>
      <c r="R100" s="163" t="str">
        <f>IF(COUNT(R94:R99)&gt;0,SUM(R94:R99),"NR")</f>
        <v>NR</v>
      </c>
      <c r="S100" s="163" t="str">
        <f t="shared" si="29"/>
        <v>NR</v>
      </c>
      <c r="T100" s="163" t="str">
        <f t="shared" si="29"/>
        <v>NR</v>
      </c>
      <c r="U100" s="163" t="str">
        <f t="shared" si="29"/>
        <v>NR</v>
      </c>
      <c r="V100" s="163" t="str">
        <f t="shared" si="29"/>
        <v>NR</v>
      </c>
      <c r="W100" s="163" t="str">
        <f t="shared" si="29"/>
        <v>NR</v>
      </c>
    </row>
    <row r="101" spans="1:24" ht="13.5" customHeight="1" thickBot="1">
      <c r="A101" s="61" t="s">
        <v>173</v>
      </c>
      <c r="B101" s="78"/>
      <c r="C101" s="79"/>
      <c r="D101" s="80"/>
      <c r="E101" s="80"/>
      <c r="F101" s="81"/>
      <c r="G101" s="184"/>
      <c r="H101" s="185"/>
      <c r="I101" s="185"/>
      <c r="J101" s="185"/>
      <c r="K101" s="185"/>
      <c r="L101" s="185"/>
      <c r="M101" s="185"/>
      <c r="N101" s="185"/>
      <c r="O101" s="185"/>
      <c r="P101" s="185"/>
      <c r="Q101" s="185"/>
      <c r="R101" s="185"/>
      <c r="S101" s="185"/>
      <c r="T101" s="185"/>
      <c r="U101" s="185"/>
      <c r="V101" s="185"/>
      <c r="W101" s="185"/>
    </row>
    <row r="102" spans="1:24" ht="13.5" customHeight="1" thickBot="1">
      <c r="A102" s="61"/>
      <c r="B102" s="64">
        <v>2921</v>
      </c>
      <c r="C102" s="235"/>
      <c r="D102" s="236"/>
      <c r="E102" s="236"/>
      <c r="F102" s="237"/>
      <c r="G102" s="174"/>
      <c r="H102" s="162"/>
      <c r="I102" s="162"/>
      <c r="J102" s="162"/>
      <c r="K102" s="162"/>
      <c r="L102" s="162"/>
      <c r="M102" s="162"/>
      <c r="N102" s="162"/>
      <c r="O102" s="162"/>
      <c r="P102" s="162"/>
      <c r="Q102" s="162"/>
      <c r="R102" s="162"/>
      <c r="S102" s="162"/>
      <c r="T102" s="162"/>
      <c r="U102" s="162"/>
      <c r="V102" s="162"/>
      <c r="W102" s="162"/>
      <c r="X102" s="7" t="b">
        <f t="shared" ref="X102:X107" si="30">NOT(ISBLANK(C102))</f>
        <v>0</v>
      </c>
    </row>
    <row r="103" spans="1:24" ht="13.5" customHeight="1" thickBot="1">
      <c r="A103" s="61"/>
      <c r="B103" s="64">
        <v>2922</v>
      </c>
      <c r="C103" s="235"/>
      <c r="D103" s="236"/>
      <c r="E103" s="236"/>
      <c r="F103" s="237"/>
      <c r="G103" s="174"/>
      <c r="H103" s="162"/>
      <c r="I103" s="162"/>
      <c r="J103" s="162"/>
      <c r="K103" s="162"/>
      <c r="L103" s="162"/>
      <c r="M103" s="162"/>
      <c r="N103" s="162"/>
      <c r="O103" s="162"/>
      <c r="P103" s="162"/>
      <c r="Q103" s="162"/>
      <c r="R103" s="162"/>
      <c r="S103" s="162"/>
      <c r="T103" s="162"/>
      <c r="U103" s="162"/>
      <c r="V103" s="162"/>
      <c r="W103" s="162"/>
      <c r="X103" s="7" t="b">
        <f t="shared" si="30"/>
        <v>0</v>
      </c>
    </row>
    <row r="104" spans="1:24" ht="13.5" customHeight="1" thickBot="1">
      <c r="A104" s="61"/>
      <c r="B104" s="64">
        <v>2923</v>
      </c>
      <c r="C104" s="235"/>
      <c r="D104" s="236"/>
      <c r="E104" s="236"/>
      <c r="F104" s="237"/>
      <c r="G104" s="174"/>
      <c r="H104" s="162"/>
      <c r="I104" s="162"/>
      <c r="J104" s="162"/>
      <c r="K104" s="162"/>
      <c r="L104" s="162"/>
      <c r="M104" s="162"/>
      <c r="N104" s="162"/>
      <c r="O104" s="162"/>
      <c r="P104" s="162"/>
      <c r="Q104" s="162"/>
      <c r="R104" s="162"/>
      <c r="S104" s="162"/>
      <c r="T104" s="162"/>
      <c r="U104" s="162"/>
      <c r="V104" s="162"/>
      <c r="W104" s="162"/>
      <c r="X104" s="7" t="b">
        <f t="shared" si="30"/>
        <v>0</v>
      </c>
    </row>
    <row r="105" spans="1:24" ht="13.5" customHeight="1" thickBot="1">
      <c r="A105" s="61"/>
      <c r="B105" s="64">
        <v>2924</v>
      </c>
      <c r="C105" s="235"/>
      <c r="D105" s="236"/>
      <c r="E105" s="236"/>
      <c r="F105" s="237"/>
      <c r="G105" s="174"/>
      <c r="H105" s="162"/>
      <c r="I105" s="162"/>
      <c r="J105" s="162"/>
      <c r="K105" s="162"/>
      <c r="L105" s="162"/>
      <c r="M105" s="162"/>
      <c r="N105" s="162"/>
      <c r="O105" s="162"/>
      <c r="P105" s="162"/>
      <c r="Q105" s="162"/>
      <c r="R105" s="162"/>
      <c r="S105" s="162"/>
      <c r="T105" s="162"/>
      <c r="U105" s="162"/>
      <c r="V105" s="162"/>
      <c r="W105" s="162"/>
      <c r="X105" s="7" t="b">
        <f t="shared" si="30"/>
        <v>0</v>
      </c>
    </row>
    <row r="106" spans="1:24" ht="13.5" customHeight="1" thickBot="1">
      <c r="A106" s="61"/>
      <c r="B106" s="64">
        <v>2925</v>
      </c>
      <c r="C106" s="235"/>
      <c r="D106" s="236"/>
      <c r="E106" s="236"/>
      <c r="F106" s="237"/>
      <c r="G106" s="174"/>
      <c r="H106" s="162"/>
      <c r="I106" s="162"/>
      <c r="J106" s="162"/>
      <c r="K106" s="162"/>
      <c r="L106" s="162"/>
      <c r="M106" s="162"/>
      <c r="N106" s="162"/>
      <c r="O106" s="162"/>
      <c r="P106" s="162"/>
      <c r="Q106" s="162"/>
      <c r="R106" s="162"/>
      <c r="S106" s="162"/>
      <c r="T106" s="162"/>
      <c r="U106" s="162"/>
      <c r="V106" s="162"/>
      <c r="W106" s="162"/>
      <c r="X106" s="7" t="b">
        <f t="shared" si="30"/>
        <v>0</v>
      </c>
    </row>
    <row r="107" spans="1:24" ht="13.5" customHeight="1" thickBot="1">
      <c r="A107" s="61"/>
      <c r="B107" s="63">
        <v>2938</v>
      </c>
      <c r="C107" s="238" t="s">
        <v>174</v>
      </c>
      <c r="D107" s="239"/>
      <c r="E107" s="239"/>
      <c r="F107" s="240"/>
      <c r="G107" s="174"/>
      <c r="H107" s="162"/>
      <c r="I107" s="162"/>
      <c r="J107" s="162"/>
      <c r="K107" s="162"/>
      <c r="L107" s="162"/>
      <c r="M107" s="162"/>
      <c r="N107" s="162"/>
      <c r="O107" s="162"/>
      <c r="P107" s="162"/>
      <c r="Q107" s="162"/>
      <c r="R107" s="162"/>
      <c r="S107" s="162"/>
      <c r="T107" s="162"/>
      <c r="U107" s="162"/>
      <c r="V107" s="162"/>
      <c r="W107" s="162"/>
      <c r="X107" s="7" t="b">
        <f t="shared" si="30"/>
        <v>1</v>
      </c>
    </row>
    <row r="108" spans="1:24" ht="13.5" customHeight="1" thickBot="1">
      <c r="A108" s="61"/>
      <c r="B108" s="64">
        <v>2939</v>
      </c>
      <c r="C108" s="229" t="s">
        <v>175</v>
      </c>
      <c r="D108" s="230"/>
      <c r="E108" s="230"/>
      <c r="F108" s="231"/>
      <c r="G108" s="186" t="str">
        <f t="shared" ref="G108:W108" si="31">IF(COUNT(G102:G107)&gt;0,SUM(G102:G107),"NR")</f>
        <v>NR</v>
      </c>
      <c r="H108" s="163" t="str">
        <f t="shared" si="31"/>
        <v>NR</v>
      </c>
      <c r="I108" s="163" t="str">
        <f t="shared" si="31"/>
        <v>NR</v>
      </c>
      <c r="J108" s="163" t="str">
        <f t="shared" si="31"/>
        <v>NR</v>
      </c>
      <c r="K108" s="163" t="str">
        <f t="shared" si="31"/>
        <v>NR</v>
      </c>
      <c r="L108" s="163" t="str">
        <f t="shared" si="31"/>
        <v>NR</v>
      </c>
      <c r="M108" s="163" t="str">
        <f t="shared" si="31"/>
        <v>NR</v>
      </c>
      <c r="N108" s="163" t="str">
        <f t="shared" si="31"/>
        <v>NR</v>
      </c>
      <c r="O108" s="163" t="str">
        <f t="shared" si="31"/>
        <v>NR</v>
      </c>
      <c r="P108" s="163" t="str">
        <f t="shared" si="31"/>
        <v>NR</v>
      </c>
      <c r="Q108" s="163" t="str">
        <f t="shared" si="31"/>
        <v>NR</v>
      </c>
      <c r="R108" s="163" t="str">
        <f>IF(COUNT(R102:R107)&gt;0,SUM(R102:R107),"NR")</f>
        <v>NR</v>
      </c>
      <c r="S108" s="163" t="str">
        <f t="shared" ref="S108" si="32">IF(COUNT(S102:S107)&gt;0,SUM(S102:S107),"NR")</f>
        <v>NR</v>
      </c>
      <c r="T108" s="163" t="str">
        <f t="shared" si="31"/>
        <v>NR</v>
      </c>
      <c r="U108" s="163" t="str">
        <f t="shared" si="31"/>
        <v>NR</v>
      </c>
      <c r="V108" s="163" t="str">
        <f t="shared" si="31"/>
        <v>NR</v>
      </c>
      <c r="W108" s="163" t="str">
        <f t="shared" si="31"/>
        <v>NR</v>
      </c>
    </row>
    <row r="109" spans="1:24" ht="13.5" customHeight="1" thickTop="1" thickBot="1">
      <c r="A109" s="82"/>
      <c r="B109" s="83">
        <v>2999</v>
      </c>
      <c r="C109" s="232" t="s">
        <v>176</v>
      </c>
      <c r="D109" s="233"/>
      <c r="E109" s="233"/>
      <c r="F109" s="234"/>
      <c r="G109" s="187" t="str">
        <f t="shared" ref="G109:W109" si="33">IF(COUNT(G100:G108)&gt;0,SUM(G100)-SUM(G108),"NR")</f>
        <v>NR</v>
      </c>
      <c r="H109" s="166" t="str">
        <f t="shared" si="33"/>
        <v>NR</v>
      </c>
      <c r="I109" s="166" t="str">
        <f t="shared" si="33"/>
        <v>NR</v>
      </c>
      <c r="J109" s="166" t="str">
        <f t="shared" si="33"/>
        <v>NR</v>
      </c>
      <c r="K109" s="166" t="str">
        <f t="shared" si="33"/>
        <v>NR</v>
      </c>
      <c r="L109" s="166" t="str">
        <f t="shared" si="33"/>
        <v>NR</v>
      </c>
      <c r="M109" s="166" t="str">
        <f t="shared" ref="M109:N109" si="34">IF(COUNT(M100:M108)&gt;0,SUM(M100)-SUM(M108),"NR")</f>
        <v>NR</v>
      </c>
      <c r="N109" s="166" t="str">
        <f t="shared" si="34"/>
        <v>NR</v>
      </c>
      <c r="O109" s="166" t="str">
        <f t="shared" si="33"/>
        <v>NR</v>
      </c>
      <c r="P109" s="166" t="str">
        <f t="shared" si="33"/>
        <v>NR</v>
      </c>
      <c r="Q109" s="166" t="str">
        <f t="shared" si="33"/>
        <v>NR</v>
      </c>
      <c r="R109" s="166" t="str">
        <f>IF(COUNT(R100:R108)&gt;0,SUM(R100)-SUM(R108),"NR")</f>
        <v>NR</v>
      </c>
      <c r="S109" s="166" t="str">
        <f t="shared" ref="S109" si="35">IF(COUNT(S100:S108)&gt;0,SUM(S100)-SUM(S108),"NR")</f>
        <v>NR</v>
      </c>
      <c r="T109" s="166" t="str">
        <f t="shared" si="33"/>
        <v>NR</v>
      </c>
      <c r="U109" s="166" t="str">
        <f t="shared" si="33"/>
        <v>NR</v>
      </c>
      <c r="V109" s="166" t="str">
        <f t="shared" si="33"/>
        <v>NR</v>
      </c>
      <c r="W109" s="166" t="str">
        <f t="shared" si="33"/>
        <v>NR</v>
      </c>
    </row>
    <row r="110" spans="1:24" hidden="1">
      <c r="A110" s="222"/>
      <c r="B110" s="222"/>
      <c r="C110" s="222"/>
      <c r="D110" s="222"/>
      <c r="E110" s="222"/>
      <c r="F110" s="222"/>
      <c r="G110" s="167"/>
      <c r="H110" s="167"/>
      <c r="I110" s="167"/>
      <c r="J110" s="167"/>
      <c r="K110" s="167"/>
      <c r="L110" s="167"/>
      <c r="M110" s="167"/>
      <c r="N110" s="167"/>
      <c r="O110" s="167"/>
      <c r="P110" s="167"/>
      <c r="Q110" s="167"/>
      <c r="R110" s="167"/>
      <c r="S110" s="167"/>
      <c r="T110" s="167"/>
      <c r="U110" s="167"/>
      <c r="V110" s="167"/>
      <c r="W110" s="167"/>
    </row>
  </sheetData>
  <mergeCells count="125">
    <mergeCell ref="A1:W1"/>
    <mergeCell ref="A2:W2"/>
    <mergeCell ref="A3:W3"/>
    <mergeCell ref="A4:W4"/>
    <mergeCell ref="A5:W5"/>
    <mergeCell ref="A6:B6"/>
    <mergeCell ref="C6:F6"/>
    <mergeCell ref="C15:F15"/>
    <mergeCell ref="C16:F16"/>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C33:F33"/>
    <mergeCell ref="C34:F34"/>
    <mergeCell ref="C35:F35"/>
    <mergeCell ref="C36:F36"/>
    <mergeCell ref="C37:F37"/>
    <mergeCell ref="C38:F38"/>
    <mergeCell ref="C24:F24"/>
    <mergeCell ref="C25:F25"/>
    <mergeCell ref="C26:F26"/>
    <mergeCell ref="C27:F27"/>
    <mergeCell ref="C28:F28"/>
    <mergeCell ref="C29:F29"/>
    <mergeCell ref="V38:V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M38:M39"/>
    <mergeCell ref="N38:N39"/>
    <mergeCell ref="S38:S39"/>
    <mergeCell ref="C49:F49"/>
    <mergeCell ref="G57:G58"/>
    <mergeCell ref="H57:H58"/>
    <mergeCell ref="I57:I58"/>
    <mergeCell ref="J57:J58"/>
    <mergeCell ref="K57:K58"/>
    <mergeCell ref="C43:F43"/>
    <mergeCell ref="C44:F44"/>
    <mergeCell ref="C45:F45"/>
    <mergeCell ref="C46:F46"/>
    <mergeCell ref="C47:F47"/>
    <mergeCell ref="C48:F48"/>
    <mergeCell ref="U57:U58"/>
    <mergeCell ref="W57:W58"/>
    <mergeCell ref="C60:F60"/>
    <mergeCell ref="C61:F61"/>
    <mergeCell ref="C62:F62"/>
    <mergeCell ref="C63:F63"/>
    <mergeCell ref="L57:L58"/>
    <mergeCell ref="O57:O58"/>
    <mergeCell ref="P57:P58"/>
    <mergeCell ref="Q57:Q58"/>
    <mergeCell ref="R57:R58"/>
    <mergeCell ref="T57:T58"/>
    <mergeCell ref="C70:F70"/>
    <mergeCell ref="C73:F73"/>
    <mergeCell ref="C74:F74"/>
    <mergeCell ref="C75:F75"/>
    <mergeCell ref="C76:F76"/>
    <mergeCell ref="C77:F77"/>
    <mergeCell ref="C64:F64"/>
    <mergeCell ref="C65:F65"/>
    <mergeCell ref="C66:F66"/>
    <mergeCell ref="C67:F67"/>
    <mergeCell ref="C68:F68"/>
    <mergeCell ref="C69:F69"/>
    <mergeCell ref="C86:F86"/>
    <mergeCell ref="C87:F87"/>
    <mergeCell ref="C88:F88"/>
    <mergeCell ref="C89:F89"/>
    <mergeCell ref="C90:F90"/>
    <mergeCell ref="C94:F94"/>
    <mergeCell ref="C80:F80"/>
    <mergeCell ref="C81:F81"/>
    <mergeCell ref="C82:F82"/>
    <mergeCell ref="C83:F83"/>
    <mergeCell ref="C84:F84"/>
    <mergeCell ref="C85:F85"/>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s>
  <conditionalFormatting sqref="A1">
    <cfRule type="expression" dxfId="5" priority="7" stopIfTrue="1">
      <formula>OR(ISBLANK(A1),EXACT(UPPER(A1),"&lt; NAME OF HMO &gt;"))</formula>
    </cfRule>
  </conditionalFormatting>
  <conditionalFormatting sqref="E12 E14 D39">
    <cfRule type="expression" dxfId="4" priority="8" stopIfTrue="1">
      <formula>ISBLANK(D12)</formula>
    </cfRule>
  </conditionalFormatting>
  <conditionalFormatting sqref="G60:J60">
    <cfRule type="expression" dxfId="3" priority="1" stopIfTrue="1">
      <formula>ISBLANK($C60)</formula>
    </cfRule>
  </conditionalFormatting>
  <conditionalFormatting sqref="K60:W60 G61:W69 G73:W76 G80:W89 G94:W99 G102:W107">
    <cfRule type="expression" dxfId="2" priority="5" stopIfTrue="1">
      <formula>ISBLANK($C60)</formula>
    </cfRule>
  </conditionalFormatting>
  <conditionalFormatting sqref="V8">
    <cfRule type="expression" dxfId="1" priority="2" stopIfTrue="1">
      <formula>X10</formula>
    </cfRule>
  </conditionalFormatting>
  <conditionalFormatting sqref="V9 V12:V15 V18 V22:V29 V33:V49 V60:V70 V73:V77 V80:V90 V94:V100 V102:V109">
    <cfRule type="expression" dxfId="0" priority="3" stopIfTrue="1">
      <formula>NOT($X$10)</formula>
    </cfRule>
  </conditionalFormatting>
  <dataValidations count="6">
    <dataValidation type="custom" allowBlank="1" showInputMessage="1" showErrorMessage="1" errorTitle="Invalid Write-In Label" error="The Write-In label from this line must be entered before data may be entered." sqref="K60:U69 G94:U99 G102:U107 G73:U76 G80:U89 W102:W107 W80:W89 W73:W76 W94:W99 G60:I69 J61:J69 W60:W69"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 type="custom" allowBlank="1" showInputMessage="1" showErrorMessage="1" errorTitle="Invalid Write-In Label" error="The Write-In label from this line must be entered before data may be entered." sqref="J60" xr:uid="{9EACCFCD-F8F7-4808-AF75-DF17A5772E74}">
      <formula1>$V60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F1" sqref="F1:XFD1048576"/>
    </sheetView>
  </sheetViews>
  <sheetFormatPr defaultColWidth="0" defaultRowHeight="15" zeroHeight="1"/>
  <cols>
    <col min="1" max="1" width="8.7109375" style="138" customWidth="1"/>
    <col min="2" max="2" width="160.5703125" customWidth="1"/>
    <col min="3" max="3" width="6.42578125" style="84" customWidth="1"/>
    <col min="4" max="4" width="14.85546875" style="84" customWidth="1"/>
    <col min="5" max="5" width="53.5703125" style="84" customWidth="1"/>
    <col min="6" max="38" width="8.7109375" style="84" hidden="1" customWidth="1"/>
    <col min="39" max="16384" width="9.140625" hidden="1"/>
  </cols>
  <sheetData>
    <row r="1" spans="1:5" ht="21.75" thickBot="1">
      <c r="B1" s="150" t="s">
        <v>177</v>
      </c>
    </row>
    <row r="2" spans="1:5" ht="61.5" customHeight="1" thickBot="1">
      <c r="A2" s="154">
        <v>1</v>
      </c>
      <c r="B2" s="155" t="s">
        <v>178</v>
      </c>
      <c r="D2" s="147" t="s">
        <v>6</v>
      </c>
      <c r="E2" s="128" t="s">
        <v>7</v>
      </c>
    </row>
    <row r="3" spans="1:5" ht="18.75">
      <c r="A3" s="153"/>
      <c r="B3" s="151"/>
    </row>
    <row r="4" spans="1:5" ht="18.75">
      <c r="A4" s="153">
        <v>2</v>
      </c>
      <c r="B4" s="151" t="s">
        <v>179</v>
      </c>
    </row>
    <row r="5" spans="1:5" ht="18.75">
      <c r="A5" s="153"/>
      <c r="B5" s="151"/>
      <c r="D5" s="141" t="s">
        <v>180</v>
      </c>
      <c r="E5" s="142"/>
    </row>
    <row r="6" spans="1:5" ht="18.75">
      <c r="A6" s="153">
        <v>3</v>
      </c>
      <c r="B6" s="151" t="s">
        <v>181</v>
      </c>
      <c r="D6" s="143" t="s">
        <v>182</v>
      </c>
      <c r="E6" s="144" t="s">
        <v>183</v>
      </c>
    </row>
    <row r="7" spans="1:5" ht="14.45" customHeight="1">
      <c r="A7" s="153"/>
      <c r="B7" s="151"/>
      <c r="D7" s="126"/>
      <c r="E7" s="136"/>
    </row>
    <row r="8" spans="1:5" ht="57" customHeight="1">
      <c r="A8" s="153">
        <v>4</v>
      </c>
      <c r="B8" s="152" t="s">
        <v>184</v>
      </c>
      <c r="D8" s="143" t="s">
        <v>185</v>
      </c>
      <c r="E8" s="144" t="s">
        <v>18</v>
      </c>
    </row>
    <row r="9" spans="1:5" ht="18.75">
      <c r="A9" s="153"/>
      <c r="B9" s="151"/>
      <c r="D9" s="126"/>
      <c r="E9" s="136"/>
    </row>
    <row r="10" spans="1:5" ht="18.75">
      <c r="A10" s="153">
        <v>5</v>
      </c>
      <c r="B10" s="151" t="s">
        <v>186</v>
      </c>
      <c r="D10" s="143" t="s">
        <v>187</v>
      </c>
      <c r="E10" s="144" t="s">
        <v>188</v>
      </c>
    </row>
    <row r="11" spans="1:5" ht="18.75">
      <c r="A11" s="153"/>
      <c r="B11" s="151"/>
      <c r="D11" s="126"/>
      <c r="E11" s="136"/>
    </row>
    <row r="12" spans="1:5" ht="33">
      <c r="A12" s="153">
        <v>6</v>
      </c>
      <c r="B12" s="151" t="s">
        <v>189</v>
      </c>
      <c r="D12" s="143" t="s">
        <v>190</v>
      </c>
      <c r="E12" s="144" t="s">
        <v>191</v>
      </c>
    </row>
    <row r="13" spans="1:5" ht="18.75">
      <c r="A13" s="153"/>
      <c r="B13" s="151"/>
      <c r="D13" s="126"/>
      <c r="E13" s="136"/>
    </row>
    <row r="14" spans="1:5" ht="18.75">
      <c r="A14" s="153">
        <v>7</v>
      </c>
      <c r="B14" s="151" t="s">
        <v>192</v>
      </c>
      <c r="D14" s="143" t="s">
        <v>11</v>
      </c>
      <c r="E14" s="144" t="s">
        <v>193</v>
      </c>
    </row>
    <row r="15" spans="1:5" ht="18.75">
      <c r="A15" s="153"/>
      <c r="B15" s="151"/>
      <c r="D15" s="126"/>
      <c r="E15" s="136"/>
    </row>
    <row r="16" spans="1:5" ht="33">
      <c r="A16" s="153">
        <v>8</v>
      </c>
      <c r="B16" s="151" t="s">
        <v>194</v>
      </c>
      <c r="D16" s="143" t="s">
        <v>15</v>
      </c>
      <c r="E16" s="144" t="s">
        <v>195</v>
      </c>
    </row>
    <row r="17" spans="1:5" ht="18.75">
      <c r="A17" s="153"/>
      <c r="B17" s="151"/>
      <c r="D17" s="126"/>
      <c r="E17" s="136"/>
    </row>
    <row r="18" spans="1:5" ht="18.75">
      <c r="A18" s="153">
        <v>9</v>
      </c>
      <c r="B18" s="151" t="s">
        <v>196</v>
      </c>
      <c r="D18" s="143" t="s">
        <v>197</v>
      </c>
      <c r="E18" s="144" t="s">
        <v>198</v>
      </c>
    </row>
    <row r="19" spans="1:5" ht="16.5">
      <c r="B19" s="151" t="s">
        <v>199</v>
      </c>
      <c r="D19" s="126"/>
      <c r="E19" s="136"/>
    </row>
    <row r="20" spans="1:5">
      <c r="B20" s="114"/>
      <c r="D20" s="143" t="s">
        <v>23</v>
      </c>
      <c r="E20" s="144" t="s">
        <v>200</v>
      </c>
    </row>
    <row r="21" spans="1:5" s="84" customFormat="1">
      <c r="A21" s="139"/>
      <c r="D21" s="126"/>
      <c r="E21" s="136"/>
    </row>
    <row r="22" spans="1:5" s="84" customFormat="1" ht="18.75">
      <c r="A22" s="139"/>
      <c r="B22" s="148" t="s">
        <v>201</v>
      </c>
      <c r="D22" s="143" t="s">
        <v>27</v>
      </c>
      <c r="E22" s="144" t="s">
        <v>202</v>
      </c>
    </row>
    <row r="23" spans="1:5" s="84" customFormat="1">
      <c r="A23" s="139"/>
      <c r="B23" s="113"/>
      <c r="D23" s="126"/>
      <c r="E23" s="136"/>
    </row>
    <row r="24" spans="1:5" s="84" customFormat="1" ht="17.25">
      <c r="A24" s="139"/>
      <c r="B24" s="149" t="s">
        <v>203</v>
      </c>
      <c r="D24" s="143" t="s">
        <v>31</v>
      </c>
      <c r="E24" s="144" t="s">
        <v>204</v>
      </c>
    </row>
    <row r="25" spans="1:5" s="84" customFormat="1" ht="17.25">
      <c r="A25" s="139"/>
      <c r="B25" s="149" t="s">
        <v>205</v>
      </c>
      <c r="D25" s="126"/>
      <c r="E25" s="136"/>
    </row>
    <row r="26" spans="1:5" s="84" customFormat="1" ht="17.25">
      <c r="A26" s="139"/>
      <c r="B26" s="149" t="s">
        <v>206</v>
      </c>
      <c r="D26" s="143" t="s">
        <v>35</v>
      </c>
      <c r="E26" s="144" t="s">
        <v>207</v>
      </c>
    </row>
    <row r="27" spans="1:5" s="84" customFormat="1" ht="17.25">
      <c r="A27" s="139"/>
      <c r="B27" s="149" t="s">
        <v>208</v>
      </c>
      <c r="D27" s="126"/>
      <c r="E27" s="136"/>
    </row>
    <row r="28" spans="1:5" s="84" customFormat="1" ht="17.25">
      <c r="A28" s="139"/>
      <c r="B28" s="149" t="s">
        <v>209</v>
      </c>
      <c r="D28" s="143" t="s">
        <v>39</v>
      </c>
      <c r="E28" s="144" t="s">
        <v>210</v>
      </c>
    </row>
    <row r="29" spans="1:5" s="84" customFormat="1" ht="17.25">
      <c r="A29" s="139"/>
      <c r="B29" s="149" t="s">
        <v>211</v>
      </c>
      <c r="D29" s="126"/>
      <c r="E29" s="136"/>
    </row>
    <row r="30" spans="1:5" s="84" customFormat="1" ht="30">
      <c r="A30" s="139"/>
      <c r="D30" s="143" t="s">
        <v>59</v>
      </c>
      <c r="E30" s="145" t="s">
        <v>212</v>
      </c>
    </row>
    <row r="31" spans="1:5" s="84" customFormat="1" hidden="1">
      <c r="A31" s="139"/>
    </row>
    <row r="32" spans="1:5" s="84" customFormat="1" hidden="1">
      <c r="A32" s="139"/>
    </row>
    <row r="33" spans="1:1" s="84" customFormat="1" hidden="1">
      <c r="A33" s="139"/>
    </row>
    <row r="34" spans="1:1" s="84" customFormat="1" hidden="1">
      <c r="A34" s="139"/>
    </row>
    <row r="35" spans="1:1" s="84" customFormat="1" hidden="1">
      <c r="A35" s="139"/>
    </row>
    <row r="36" spans="1:1" s="84" customFormat="1" hidden="1">
      <c r="A36" s="139"/>
    </row>
    <row r="37" spans="1:1" s="84" customFormat="1" hidden="1">
      <c r="A37" s="139"/>
    </row>
    <row r="38" spans="1:1" s="84" customFormat="1" hidden="1">
      <c r="A38" s="139"/>
    </row>
    <row r="39" spans="1:1" s="84" customFormat="1" hidden="1">
      <c r="A39" s="139"/>
    </row>
    <row r="40" spans="1:1" s="84" customFormat="1" hidden="1">
      <c r="A40" s="139"/>
    </row>
    <row r="41" spans="1:1" s="84" customFormat="1" hidden="1">
      <c r="A41" s="139"/>
    </row>
    <row r="42" spans="1:1" s="84" customFormat="1" hidden="1">
      <c r="A42" s="139"/>
    </row>
    <row r="43" spans="1:1" s="84" customFormat="1" hidden="1">
      <c r="A43" s="139"/>
    </row>
    <row r="44" spans="1:1" s="84" customFormat="1" hidden="1">
      <c r="A44" s="139"/>
    </row>
    <row r="45" spans="1:1" s="84" customFormat="1" hidden="1">
      <c r="A45" s="139"/>
    </row>
    <row r="46" spans="1:1" s="84" customFormat="1" hidden="1">
      <c r="A46" s="139"/>
    </row>
    <row r="47" spans="1:1" s="84" customFormat="1" hidden="1">
      <c r="A47" s="139"/>
    </row>
    <row r="48" spans="1:1" s="84" customFormat="1" hidden="1">
      <c r="A48" s="139"/>
    </row>
    <row r="49" spans="1:1" s="84" customFormat="1" hidden="1">
      <c r="A49" s="139"/>
    </row>
    <row r="50" spans="1:1" s="84" customFormat="1" hidden="1">
      <c r="A50" s="139"/>
    </row>
    <row r="51" spans="1:1" s="84" customFormat="1" hidden="1">
      <c r="A51" s="139"/>
    </row>
    <row r="52" spans="1:1" s="84" customFormat="1" hidden="1">
      <c r="A52" s="139"/>
    </row>
    <row r="53" spans="1:1" s="84" customFormat="1" hidden="1">
      <c r="A53" s="139"/>
    </row>
    <row r="54" spans="1:1" s="84" customFormat="1" hidden="1">
      <c r="A54" s="139"/>
    </row>
    <row r="55" spans="1:1" s="84" customFormat="1" hidden="1">
      <c r="A55" s="139"/>
    </row>
    <row r="56" spans="1:1" s="84" customFormat="1" hidden="1">
      <c r="A56" s="139"/>
    </row>
    <row r="57" spans="1:1" s="84" customFormat="1" hidden="1">
      <c r="A57" s="139"/>
    </row>
    <row r="58" spans="1:1" s="84" customFormat="1" hidden="1">
      <c r="A58" s="139"/>
    </row>
    <row r="59" spans="1:1" s="84" customFormat="1" hidden="1">
      <c r="A59" s="139"/>
    </row>
    <row r="60" spans="1:1" s="84" customFormat="1" hidden="1">
      <c r="A60" s="139"/>
    </row>
    <row r="61" spans="1:1" s="84" customFormat="1" hidden="1">
      <c r="A61" s="138"/>
    </row>
    <row r="62" spans="1:1" s="84" customFormat="1" hidden="1">
      <c r="A62" s="138"/>
    </row>
    <row r="63" spans="1:1" s="84" customFormat="1" hidden="1">
      <c r="A63" s="138"/>
    </row>
    <row r="64" spans="1:1" s="84" customFormat="1" hidden="1">
      <c r="A64" s="138"/>
    </row>
    <row r="65" spans="1:1" s="84" customFormat="1" hidden="1">
      <c r="A65" s="138"/>
    </row>
    <row r="66" spans="1:1" s="84" customFormat="1" hidden="1">
      <c r="A66" s="1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workbookViewId="0">
      <selection activeCell="J5" sqref="J5"/>
    </sheetView>
  </sheetViews>
  <sheetFormatPr defaultColWidth="0" defaultRowHeight="15" zeroHeight="1"/>
  <cols>
    <col min="1" max="1" width="8.7109375" customWidth="1"/>
    <col min="2" max="2" width="51.5703125" customWidth="1"/>
    <col min="3" max="3" width="14.85546875" bestFit="1" customWidth="1"/>
    <col min="4" max="4" width="12.7109375" customWidth="1"/>
    <col min="5" max="5" width="19.7109375" bestFit="1" customWidth="1"/>
    <col min="6" max="14" width="12.7109375" customWidth="1"/>
    <col min="15" max="15" width="14.28515625" customWidth="1"/>
    <col min="16" max="19" width="12.7109375" customWidth="1"/>
    <col min="20" max="23" width="12.7109375" hidden="1" customWidth="1"/>
    <col min="24" max="16384" width="8.7109375" hidden="1"/>
  </cols>
  <sheetData>
    <row r="1" spans="1:20" s="84" customFormat="1" ht="15.75">
      <c r="G1" s="216" t="s">
        <v>63</v>
      </c>
    </row>
    <row r="2" spans="1:20" s="84" customFormat="1" ht="23.25">
      <c r="B2" s="85"/>
      <c r="C2" s="86"/>
      <c r="G2" s="87" t="s">
        <v>213</v>
      </c>
    </row>
    <row r="3" spans="1:20" s="84" customFormat="1" ht="15.75">
      <c r="C3" s="88"/>
      <c r="G3" s="87" t="s">
        <v>214</v>
      </c>
    </row>
    <row r="4" spans="1:20" s="84" customFormat="1" ht="15.75">
      <c r="G4" s="87" t="s">
        <v>215</v>
      </c>
    </row>
    <row r="5" spans="1:20" s="84" customFormat="1" ht="15.75">
      <c r="G5" s="89" t="s">
        <v>68</v>
      </c>
      <c r="J5" s="84" t="s">
        <v>130</v>
      </c>
    </row>
    <row r="6" spans="1:20" s="84" customFormat="1" ht="15.75">
      <c r="E6" s="90"/>
      <c r="L6" s="91" t="s">
        <v>216</v>
      </c>
    </row>
    <row r="7" spans="1:20" ht="15.75">
      <c r="A7" s="92"/>
      <c r="B7" s="92"/>
      <c r="C7" s="93">
        <v>1</v>
      </c>
      <c r="D7" s="94">
        <v>2</v>
      </c>
      <c r="E7" s="94">
        <v>3</v>
      </c>
      <c r="F7" s="93">
        <v>4</v>
      </c>
      <c r="G7" s="94">
        <v>5</v>
      </c>
      <c r="H7" s="94">
        <v>6</v>
      </c>
      <c r="I7" s="93">
        <v>7</v>
      </c>
      <c r="J7" s="94">
        <v>8</v>
      </c>
      <c r="K7" s="94">
        <v>9</v>
      </c>
      <c r="L7" s="93">
        <v>10</v>
      </c>
      <c r="M7" s="94">
        <v>11</v>
      </c>
      <c r="N7" s="94">
        <v>12</v>
      </c>
      <c r="O7" s="93">
        <v>13</v>
      </c>
      <c r="P7" s="94">
        <v>14</v>
      </c>
      <c r="Q7" s="94">
        <v>15</v>
      </c>
      <c r="R7" s="93">
        <v>16</v>
      </c>
      <c r="S7" s="95">
        <v>17</v>
      </c>
    </row>
    <row r="8" spans="1:20" ht="30.75" customHeight="1">
      <c r="A8" s="96" t="s">
        <v>217</v>
      </c>
      <c r="B8" s="96" t="s">
        <v>218</v>
      </c>
      <c r="C8" s="96" t="s">
        <v>219</v>
      </c>
      <c r="D8" s="96" t="s">
        <v>220</v>
      </c>
      <c r="E8" s="96" t="s">
        <v>221</v>
      </c>
      <c r="F8" s="96" t="s">
        <v>75</v>
      </c>
      <c r="G8" s="96" t="s">
        <v>76</v>
      </c>
      <c r="H8" s="96" t="s">
        <v>77</v>
      </c>
      <c r="I8" s="96" t="s">
        <v>87</v>
      </c>
      <c r="J8" s="96" t="s">
        <v>88</v>
      </c>
      <c r="K8" s="96" t="s">
        <v>222</v>
      </c>
      <c r="L8" s="96" t="s">
        <v>223</v>
      </c>
      <c r="M8" s="96" t="s">
        <v>224</v>
      </c>
      <c r="N8" s="96" t="s">
        <v>225</v>
      </c>
      <c r="O8" s="96" t="s">
        <v>82</v>
      </c>
      <c r="P8" s="96" t="s">
        <v>83</v>
      </c>
      <c r="Q8" s="96" t="s">
        <v>84</v>
      </c>
      <c r="R8" s="96" t="s">
        <v>226</v>
      </c>
      <c r="S8" s="96" t="s">
        <v>227</v>
      </c>
      <c r="T8" s="97"/>
    </row>
    <row r="9" spans="1:20" ht="17.100000000000001" customHeight="1">
      <c r="A9" s="96">
        <v>1</v>
      </c>
      <c r="B9" s="98" t="s">
        <v>228</v>
      </c>
      <c r="C9" s="213">
        <f>SUM(D9:E9)</f>
        <v>79014895</v>
      </c>
      <c r="D9" s="211">
        <f>2791696+563320+610815+208932+9304</f>
        <v>4184067</v>
      </c>
      <c r="E9" s="213">
        <f t="shared" ref="E9:E15" si="0">SUM(F9:S9)</f>
        <v>74830828</v>
      </c>
      <c r="F9" s="211">
        <f>26584375-1</f>
        <v>26584374</v>
      </c>
      <c r="G9" s="212">
        <v>15886244</v>
      </c>
      <c r="H9" s="212">
        <v>0</v>
      </c>
      <c r="I9" s="211">
        <f>846921+1</f>
        <v>846922</v>
      </c>
      <c r="J9" s="211">
        <f>592844+1</f>
        <v>592845</v>
      </c>
      <c r="K9" s="211">
        <v>2571975</v>
      </c>
      <c r="L9" s="211">
        <f>448523+1</f>
        <v>448524</v>
      </c>
      <c r="M9" s="211">
        <v>0</v>
      </c>
      <c r="N9" s="211">
        <f>17395552+5684850</f>
        <v>23080402</v>
      </c>
      <c r="O9" s="211">
        <v>462438</v>
      </c>
      <c r="P9" s="212">
        <v>2205561</v>
      </c>
      <c r="Q9" s="212">
        <f>2151544-1</f>
        <v>2151543</v>
      </c>
      <c r="R9" s="213">
        <v>0</v>
      </c>
      <c r="S9" s="213">
        <v>0</v>
      </c>
    </row>
    <row r="10" spans="1:20" ht="17.100000000000001" customHeight="1">
      <c r="A10" s="96">
        <v>2</v>
      </c>
      <c r="B10" s="98" t="s">
        <v>229</v>
      </c>
      <c r="C10" s="213">
        <f t="shared" ref="C10:C15" si="1">SUM(D10:E10)</f>
        <v>26930381</v>
      </c>
      <c r="D10" s="211">
        <f>2317246+94266+603940+19021+904080+20625+234586+7055+7094+314</f>
        <v>4208227</v>
      </c>
      <c r="E10" s="213">
        <f t="shared" si="0"/>
        <v>22722154</v>
      </c>
      <c r="F10" s="211">
        <f>12154742+897667</f>
        <v>13052409</v>
      </c>
      <c r="G10" s="211">
        <f>3311808+536426</f>
        <v>3848234</v>
      </c>
      <c r="H10" s="211">
        <v>0</v>
      </c>
      <c r="I10" s="211">
        <f>305124+28598</f>
        <v>333722</v>
      </c>
      <c r="J10" s="211">
        <f>24559+20018</f>
        <v>44577</v>
      </c>
      <c r="K10" s="211">
        <v>86847</v>
      </c>
      <c r="L10" s="211">
        <v>15145</v>
      </c>
      <c r="M10" s="211">
        <v>0</v>
      </c>
      <c r="N10" s="211">
        <f>587390+191959</f>
        <v>779349</v>
      </c>
      <c r="O10" s="211">
        <v>15615</v>
      </c>
      <c r="P10" s="211">
        <v>74475</v>
      </c>
      <c r="Q10" s="211">
        <f>4399130+72651</f>
        <v>4471781</v>
      </c>
      <c r="R10" s="213">
        <v>0</v>
      </c>
      <c r="S10" s="213">
        <v>0</v>
      </c>
    </row>
    <row r="11" spans="1:20" ht="17.100000000000001" customHeight="1">
      <c r="A11" s="96">
        <v>3</v>
      </c>
      <c r="B11" s="98" t="s">
        <v>230</v>
      </c>
      <c r="C11" s="213">
        <f t="shared" si="1"/>
        <v>19055304</v>
      </c>
      <c r="D11" s="211">
        <f>673248+135851+147305+50386+2244</f>
        <v>1009034</v>
      </c>
      <c r="E11" s="213">
        <f t="shared" si="0"/>
        <v>18046270</v>
      </c>
      <c r="F11" s="211">
        <v>6411112</v>
      </c>
      <c r="G11" s="211">
        <v>3831141</v>
      </c>
      <c r="H11" s="211">
        <v>0</v>
      </c>
      <c r="I11" s="211">
        <v>204244</v>
      </c>
      <c r="J11" s="211">
        <v>142971</v>
      </c>
      <c r="K11" s="211">
        <v>620260</v>
      </c>
      <c r="L11" s="211">
        <v>108166</v>
      </c>
      <c r="M11" s="211">
        <v>0</v>
      </c>
      <c r="N11" s="211">
        <f>4195127+1370964</f>
        <v>5566091</v>
      </c>
      <c r="O11" s="211">
        <v>111522</v>
      </c>
      <c r="P11" s="211">
        <v>531895</v>
      </c>
      <c r="Q11" s="211">
        <v>518868</v>
      </c>
      <c r="R11" s="213">
        <v>0</v>
      </c>
      <c r="S11" s="213">
        <v>0</v>
      </c>
    </row>
    <row r="12" spans="1:20" ht="17.100000000000001" customHeight="1">
      <c r="A12" s="96">
        <v>4</v>
      </c>
      <c r="B12" s="100" t="s">
        <v>186</v>
      </c>
      <c r="C12" s="213">
        <f t="shared" si="1"/>
        <v>44284297</v>
      </c>
      <c r="D12" s="211">
        <f>231256+46664+50598+17307+771</f>
        <v>346596</v>
      </c>
      <c r="E12" s="213">
        <f t="shared" si="0"/>
        <v>43937701</v>
      </c>
      <c r="F12" s="211">
        <f>13791061+2202171</f>
        <v>15993232</v>
      </c>
      <c r="G12" s="211">
        <v>1315969</v>
      </c>
      <c r="H12" s="211">
        <v>0</v>
      </c>
      <c r="I12" s="211">
        <v>70156</v>
      </c>
      <c r="J12" s="211">
        <v>49109</v>
      </c>
      <c r="K12" s="211">
        <f>2782924+213055</f>
        <v>2995979</v>
      </c>
      <c r="L12" s="211">
        <f>1238246+37154</f>
        <v>1275400</v>
      </c>
      <c r="M12" s="211">
        <v>0</v>
      </c>
      <c r="N12" s="211">
        <f>9160571+6933559+1440996+470916</f>
        <v>18006042</v>
      </c>
      <c r="O12" s="211">
        <f>1224164+38307</f>
        <v>1262471</v>
      </c>
      <c r="P12" s="211">
        <f>1219254+182702</f>
        <v>1401956</v>
      </c>
      <c r="Q12" s="211">
        <f>1389159+178228</f>
        <v>1567387</v>
      </c>
      <c r="R12" s="213">
        <v>0</v>
      </c>
      <c r="S12" s="213">
        <v>0</v>
      </c>
    </row>
    <row r="13" spans="1:20" ht="17.100000000000001" customHeight="1">
      <c r="A13" s="96">
        <v>5</v>
      </c>
      <c r="B13" s="98" t="s">
        <v>231</v>
      </c>
      <c r="C13" s="213">
        <f t="shared" si="1"/>
        <v>9985663</v>
      </c>
      <c r="D13" s="211">
        <f>352806+71191+77193+26404+1176</f>
        <v>528770</v>
      </c>
      <c r="E13" s="213">
        <f t="shared" si="0"/>
        <v>9456893</v>
      </c>
      <c r="F13" s="211">
        <v>3359653</v>
      </c>
      <c r="G13" s="211">
        <v>2007656</v>
      </c>
      <c r="H13" s="211">
        <v>0</v>
      </c>
      <c r="I13" s="211">
        <v>107031</v>
      </c>
      <c r="J13" s="211">
        <v>74922</v>
      </c>
      <c r="K13" s="211">
        <v>325038</v>
      </c>
      <c r="L13" s="211">
        <v>56683</v>
      </c>
      <c r="M13" s="211">
        <v>0</v>
      </c>
      <c r="N13" s="211">
        <f>2198397+718434</f>
        <v>2916831</v>
      </c>
      <c r="O13" s="211">
        <v>58441</v>
      </c>
      <c r="P13" s="211">
        <v>278732</v>
      </c>
      <c r="Q13" s="211">
        <v>271906</v>
      </c>
      <c r="R13" s="213">
        <v>0</v>
      </c>
      <c r="S13" s="213">
        <v>0</v>
      </c>
    </row>
    <row r="14" spans="1:20" ht="17.100000000000001" customHeight="1">
      <c r="A14" s="96">
        <v>6</v>
      </c>
      <c r="B14" s="98" t="s">
        <v>232</v>
      </c>
      <c r="C14" s="213">
        <f t="shared" si="1"/>
        <v>11918017</v>
      </c>
      <c r="D14" s="211">
        <f>421079+84967+92131+31514+1403</f>
        <v>631094</v>
      </c>
      <c r="E14" s="213">
        <f t="shared" si="0"/>
        <v>11286923</v>
      </c>
      <c r="F14" s="211">
        <v>4009789</v>
      </c>
      <c r="G14" s="211">
        <v>2396162</v>
      </c>
      <c r="H14" s="211">
        <v>0</v>
      </c>
      <c r="I14" s="211">
        <v>127743</v>
      </c>
      <c r="J14" s="211">
        <v>89420</v>
      </c>
      <c r="K14" s="211">
        <v>387938</v>
      </c>
      <c r="L14" s="211">
        <v>67652</v>
      </c>
      <c r="M14" s="211">
        <v>0</v>
      </c>
      <c r="N14" s="211">
        <f>2623815+857460</f>
        <v>3481275</v>
      </c>
      <c r="O14" s="211">
        <v>69751</v>
      </c>
      <c r="P14" s="211">
        <v>332670</v>
      </c>
      <c r="Q14" s="211">
        <v>324523</v>
      </c>
      <c r="R14" s="213">
        <v>0</v>
      </c>
      <c r="S14" s="213">
        <v>0</v>
      </c>
    </row>
    <row r="15" spans="1:20" ht="17.100000000000001" customHeight="1">
      <c r="A15" s="96">
        <v>7</v>
      </c>
      <c r="B15" s="98" t="s">
        <v>233</v>
      </c>
      <c r="C15" s="213">
        <f t="shared" si="1"/>
        <v>5952881</v>
      </c>
      <c r="D15" s="211">
        <f>210323+42440+46018+15741+701</f>
        <v>315223</v>
      </c>
      <c r="E15" s="213">
        <f t="shared" si="0"/>
        <v>5637658</v>
      </c>
      <c r="F15" s="211">
        <v>2002833</v>
      </c>
      <c r="G15" s="211">
        <v>1196849</v>
      </c>
      <c r="H15" s="211">
        <v>0</v>
      </c>
      <c r="I15" s="211">
        <v>63806</v>
      </c>
      <c r="J15" s="211">
        <v>44664</v>
      </c>
      <c r="K15" s="211">
        <v>193769</v>
      </c>
      <c r="L15" s="211">
        <v>33791</v>
      </c>
      <c r="M15" s="211">
        <v>0</v>
      </c>
      <c r="N15" s="211">
        <f>1310559+428289</f>
        <v>1738848</v>
      </c>
      <c r="O15" s="211">
        <v>34839</v>
      </c>
      <c r="P15" s="211">
        <v>166164</v>
      </c>
      <c r="Q15" s="211">
        <v>162095</v>
      </c>
      <c r="R15" s="213">
        <v>0</v>
      </c>
      <c r="S15" s="213">
        <v>0</v>
      </c>
    </row>
    <row r="16" spans="1:20" s="97" customFormat="1" ht="17.100000000000001" customHeight="1">
      <c r="A16" s="96">
        <v>8</v>
      </c>
      <c r="B16" s="101" t="s">
        <v>234</v>
      </c>
      <c r="C16" s="214">
        <f>SUM(C9:C15)</f>
        <v>197141438</v>
      </c>
      <c r="D16" s="214">
        <f t="shared" ref="D16:S16" si="2">SUM(D9:D15)</f>
        <v>11223011</v>
      </c>
      <c r="E16" s="214">
        <f t="shared" si="2"/>
        <v>185918427</v>
      </c>
      <c r="F16" s="214">
        <f t="shared" si="2"/>
        <v>71413402</v>
      </c>
      <c r="G16" s="214">
        <f t="shared" si="2"/>
        <v>30482255</v>
      </c>
      <c r="H16" s="214">
        <f t="shared" si="2"/>
        <v>0</v>
      </c>
      <c r="I16" s="214">
        <f t="shared" si="2"/>
        <v>1753624</v>
      </c>
      <c r="J16" s="214">
        <f t="shared" si="2"/>
        <v>1038508</v>
      </c>
      <c r="K16" s="214">
        <f t="shared" si="2"/>
        <v>7181806</v>
      </c>
      <c r="L16" s="214">
        <f t="shared" si="2"/>
        <v>2005361</v>
      </c>
      <c r="M16" s="214">
        <f t="shared" si="2"/>
        <v>0</v>
      </c>
      <c r="N16" s="214">
        <f>SUM(N9:N15)</f>
        <v>55568838</v>
      </c>
      <c r="O16" s="214">
        <f t="shared" si="2"/>
        <v>2015077</v>
      </c>
      <c r="P16" s="214">
        <f t="shared" si="2"/>
        <v>4991453</v>
      </c>
      <c r="Q16" s="214">
        <f t="shared" si="2"/>
        <v>9468103</v>
      </c>
      <c r="R16" s="214">
        <f t="shared" si="2"/>
        <v>0</v>
      </c>
      <c r="S16" s="214">
        <f t="shared" si="2"/>
        <v>0</v>
      </c>
    </row>
    <row r="17" spans="1:21" s="84" customFormat="1" ht="17.100000000000001" customHeight="1">
      <c r="A17" s="92"/>
      <c r="B17" s="103"/>
      <c r="C17" s="104"/>
      <c r="D17" s="104"/>
      <c r="E17" s="104"/>
      <c r="F17" s="104"/>
      <c r="G17" s="104"/>
      <c r="H17" s="104"/>
      <c r="I17" s="104"/>
      <c r="J17" s="104"/>
      <c r="K17" s="104"/>
      <c r="L17" s="104"/>
      <c r="M17" s="104"/>
      <c r="N17" s="104"/>
      <c r="O17" s="104"/>
      <c r="P17" s="104"/>
      <c r="Q17" s="104"/>
      <c r="R17" s="104"/>
      <c r="S17" s="104"/>
    </row>
    <row r="18" spans="1:21" ht="17.100000000000001" customHeight="1">
      <c r="A18" s="92"/>
      <c r="B18" s="92"/>
      <c r="C18" s="93">
        <v>1</v>
      </c>
      <c r="D18" s="94">
        <v>2</v>
      </c>
      <c r="E18" s="94">
        <v>3</v>
      </c>
      <c r="F18" s="93">
        <v>4</v>
      </c>
      <c r="G18" s="94">
        <v>5</v>
      </c>
      <c r="H18" s="94">
        <v>6</v>
      </c>
      <c r="I18" s="93">
        <v>7</v>
      </c>
      <c r="J18" s="94">
        <v>8</v>
      </c>
      <c r="K18" s="94">
        <v>9</v>
      </c>
      <c r="L18" s="93">
        <v>10</v>
      </c>
      <c r="M18" s="94">
        <v>11</v>
      </c>
      <c r="N18" s="94">
        <v>12</v>
      </c>
      <c r="O18" s="93">
        <v>13</v>
      </c>
      <c r="P18" s="94">
        <v>14</v>
      </c>
      <c r="Q18" s="94">
        <v>15</v>
      </c>
      <c r="R18" s="93">
        <v>16</v>
      </c>
      <c r="S18" s="95">
        <v>17</v>
      </c>
      <c r="T18" s="97"/>
    </row>
    <row r="19" spans="1:21" ht="33" customHeight="1">
      <c r="A19" s="96" t="s">
        <v>217</v>
      </c>
      <c r="B19" s="96" t="s">
        <v>235</v>
      </c>
      <c r="C19" s="96" t="s">
        <v>219</v>
      </c>
      <c r="D19" s="96" t="s">
        <v>220</v>
      </c>
      <c r="E19" s="96" t="s">
        <v>221</v>
      </c>
      <c r="F19" s="96" t="s">
        <v>75</v>
      </c>
      <c r="G19" s="96" t="s">
        <v>76</v>
      </c>
      <c r="H19" s="96" t="s">
        <v>77</v>
      </c>
      <c r="I19" s="96" t="s">
        <v>87</v>
      </c>
      <c r="J19" s="96" t="s">
        <v>88</v>
      </c>
      <c r="K19" s="96" t="s">
        <v>222</v>
      </c>
      <c r="L19" s="96" t="s">
        <v>223</v>
      </c>
      <c r="M19" s="96" t="s">
        <v>224</v>
      </c>
      <c r="N19" s="96" t="s">
        <v>225</v>
      </c>
      <c r="O19" s="96" t="s">
        <v>82</v>
      </c>
      <c r="P19" s="96" t="s">
        <v>83</v>
      </c>
      <c r="Q19" s="96" t="s">
        <v>84</v>
      </c>
      <c r="R19" s="96" t="s">
        <v>226</v>
      </c>
      <c r="S19" s="96" t="s">
        <v>227</v>
      </c>
    </row>
    <row r="20" spans="1:21" ht="17.100000000000001" customHeight="1">
      <c r="A20" s="96">
        <v>9</v>
      </c>
      <c r="B20" s="98" t="s">
        <v>228</v>
      </c>
      <c r="C20" s="99">
        <f>SUM(D20:E20)</f>
        <v>0</v>
      </c>
      <c r="D20" s="99">
        <v>0</v>
      </c>
      <c r="E20" s="99">
        <f t="shared" ref="E20:E26" si="3">SUM(F20:S20)</f>
        <v>0</v>
      </c>
      <c r="F20" s="99">
        <v>0</v>
      </c>
      <c r="G20" s="99">
        <v>0</v>
      </c>
      <c r="H20" s="99">
        <v>0</v>
      </c>
      <c r="I20" s="99">
        <v>0</v>
      </c>
      <c r="J20" s="99">
        <v>0</v>
      </c>
      <c r="K20" s="99">
        <v>0</v>
      </c>
      <c r="L20" s="99">
        <v>0</v>
      </c>
      <c r="M20" s="99">
        <v>0</v>
      </c>
      <c r="N20" s="99">
        <v>0</v>
      </c>
      <c r="O20" s="99">
        <v>0</v>
      </c>
      <c r="P20" s="99">
        <v>0</v>
      </c>
      <c r="Q20" s="99">
        <v>0</v>
      </c>
      <c r="R20" s="99">
        <v>0</v>
      </c>
      <c r="S20" s="99">
        <v>0</v>
      </c>
    </row>
    <row r="21" spans="1:21" ht="17.100000000000001" customHeight="1">
      <c r="A21" s="96">
        <v>10</v>
      </c>
      <c r="B21" s="98" t="s">
        <v>229</v>
      </c>
      <c r="C21" s="99">
        <f t="shared" ref="C21:C26" si="4">SUM(D21:E21)</f>
        <v>0</v>
      </c>
      <c r="D21" s="99">
        <v>0</v>
      </c>
      <c r="E21" s="99">
        <f t="shared" si="3"/>
        <v>0</v>
      </c>
      <c r="F21" s="99">
        <v>0</v>
      </c>
      <c r="G21" s="99">
        <v>0</v>
      </c>
      <c r="H21" s="99">
        <v>0</v>
      </c>
      <c r="I21" s="99">
        <v>0</v>
      </c>
      <c r="J21" s="99">
        <v>0</v>
      </c>
      <c r="K21" s="99">
        <v>0</v>
      </c>
      <c r="L21" s="99">
        <v>0</v>
      </c>
      <c r="M21" s="99">
        <v>0</v>
      </c>
      <c r="N21" s="99">
        <v>0</v>
      </c>
      <c r="O21" s="99">
        <v>0</v>
      </c>
      <c r="P21" s="99">
        <v>0</v>
      </c>
      <c r="Q21" s="99">
        <v>0</v>
      </c>
      <c r="R21" s="99">
        <v>0</v>
      </c>
      <c r="S21" s="99">
        <v>0</v>
      </c>
    </row>
    <row r="22" spans="1:21" ht="17.100000000000001" customHeight="1">
      <c r="A22" s="96">
        <v>11</v>
      </c>
      <c r="B22" s="98" t="s">
        <v>230</v>
      </c>
      <c r="C22" s="99">
        <f t="shared" si="4"/>
        <v>0</v>
      </c>
      <c r="D22" s="99">
        <v>0</v>
      </c>
      <c r="E22" s="99">
        <f t="shared" si="3"/>
        <v>0</v>
      </c>
      <c r="F22" s="99">
        <v>0</v>
      </c>
      <c r="G22" s="99">
        <v>0</v>
      </c>
      <c r="H22" s="99">
        <v>0</v>
      </c>
      <c r="I22" s="99">
        <v>0</v>
      </c>
      <c r="J22" s="99">
        <v>0</v>
      </c>
      <c r="K22" s="99">
        <v>0</v>
      </c>
      <c r="L22" s="99">
        <v>0</v>
      </c>
      <c r="M22" s="99">
        <v>0</v>
      </c>
      <c r="N22" s="99">
        <v>0</v>
      </c>
      <c r="O22" s="99">
        <v>0</v>
      </c>
      <c r="P22" s="99">
        <v>0</v>
      </c>
      <c r="Q22" s="99">
        <v>0</v>
      </c>
      <c r="R22" s="99">
        <v>0</v>
      </c>
      <c r="S22" s="99">
        <v>0</v>
      </c>
    </row>
    <row r="23" spans="1:21" ht="17.100000000000001" customHeight="1">
      <c r="A23" s="96">
        <v>12</v>
      </c>
      <c r="B23" s="100" t="s">
        <v>186</v>
      </c>
      <c r="C23" s="99">
        <f t="shared" si="4"/>
        <v>0</v>
      </c>
      <c r="D23" s="99">
        <v>0</v>
      </c>
      <c r="E23" s="99">
        <f t="shared" si="3"/>
        <v>0</v>
      </c>
      <c r="F23" s="99">
        <v>0</v>
      </c>
      <c r="G23" s="99">
        <v>0</v>
      </c>
      <c r="H23" s="99">
        <v>0</v>
      </c>
      <c r="I23" s="99">
        <v>0</v>
      </c>
      <c r="J23" s="99">
        <v>0</v>
      </c>
      <c r="K23" s="99">
        <v>0</v>
      </c>
      <c r="L23" s="99">
        <v>0</v>
      </c>
      <c r="M23" s="99">
        <v>0</v>
      </c>
      <c r="N23" s="99">
        <v>0</v>
      </c>
      <c r="O23" s="99">
        <v>0</v>
      </c>
      <c r="P23" s="99">
        <v>0</v>
      </c>
      <c r="Q23" s="99">
        <v>0</v>
      </c>
      <c r="R23" s="99">
        <v>0</v>
      </c>
      <c r="S23" s="99">
        <v>0</v>
      </c>
    </row>
    <row r="24" spans="1:21" ht="17.100000000000001" customHeight="1">
      <c r="A24" s="96">
        <v>13</v>
      </c>
      <c r="B24" s="98" t="s">
        <v>231</v>
      </c>
      <c r="C24" s="99">
        <f t="shared" si="4"/>
        <v>0</v>
      </c>
      <c r="D24" s="99">
        <v>0</v>
      </c>
      <c r="E24" s="99">
        <f t="shared" si="3"/>
        <v>0</v>
      </c>
      <c r="F24" s="99">
        <v>0</v>
      </c>
      <c r="G24" s="99">
        <v>0</v>
      </c>
      <c r="H24" s="99">
        <v>0</v>
      </c>
      <c r="I24" s="99">
        <v>0</v>
      </c>
      <c r="J24" s="99">
        <v>0</v>
      </c>
      <c r="K24" s="99">
        <v>0</v>
      </c>
      <c r="L24" s="99">
        <v>0</v>
      </c>
      <c r="M24" s="99">
        <v>0</v>
      </c>
      <c r="N24" s="99">
        <v>0</v>
      </c>
      <c r="O24" s="99">
        <v>0</v>
      </c>
      <c r="P24" s="99">
        <v>0</v>
      </c>
      <c r="Q24" s="99">
        <v>0</v>
      </c>
      <c r="R24" s="99">
        <v>0</v>
      </c>
      <c r="S24" s="99">
        <v>0</v>
      </c>
    </row>
    <row r="25" spans="1:21" ht="17.100000000000001" customHeight="1">
      <c r="A25" s="96">
        <v>14</v>
      </c>
      <c r="B25" s="98" t="s">
        <v>232</v>
      </c>
      <c r="C25" s="99">
        <f t="shared" si="4"/>
        <v>0</v>
      </c>
      <c r="D25" s="99">
        <v>0</v>
      </c>
      <c r="E25" s="99">
        <f t="shared" si="3"/>
        <v>0</v>
      </c>
      <c r="F25" s="99">
        <v>0</v>
      </c>
      <c r="G25" s="99">
        <v>0</v>
      </c>
      <c r="H25" s="99">
        <v>0</v>
      </c>
      <c r="I25" s="99">
        <v>0</v>
      </c>
      <c r="J25" s="99">
        <v>0</v>
      </c>
      <c r="K25" s="99">
        <v>0</v>
      </c>
      <c r="L25" s="99">
        <v>0</v>
      </c>
      <c r="M25" s="99">
        <v>0</v>
      </c>
      <c r="N25" s="99">
        <v>0</v>
      </c>
      <c r="O25" s="99">
        <v>0</v>
      </c>
      <c r="P25" s="99">
        <v>0</v>
      </c>
      <c r="Q25" s="99">
        <v>0</v>
      </c>
      <c r="R25" s="99">
        <v>0</v>
      </c>
      <c r="S25" s="99">
        <v>0</v>
      </c>
    </row>
    <row r="26" spans="1:21" ht="17.100000000000001" customHeight="1">
      <c r="A26" s="96">
        <v>15</v>
      </c>
      <c r="B26" s="98" t="s">
        <v>233</v>
      </c>
      <c r="C26" s="99">
        <f t="shared" si="4"/>
        <v>0</v>
      </c>
      <c r="D26" s="99">
        <v>0</v>
      </c>
      <c r="E26" s="99">
        <f t="shared" si="3"/>
        <v>0</v>
      </c>
      <c r="F26" s="99">
        <v>0</v>
      </c>
      <c r="G26" s="99">
        <v>0</v>
      </c>
      <c r="H26" s="99">
        <v>0</v>
      </c>
      <c r="I26" s="99">
        <v>0</v>
      </c>
      <c r="J26" s="99">
        <v>0</v>
      </c>
      <c r="K26" s="99">
        <v>0</v>
      </c>
      <c r="L26" s="99">
        <v>0</v>
      </c>
      <c r="M26" s="99">
        <v>0</v>
      </c>
      <c r="N26" s="99">
        <v>0</v>
      </c>
      <c r="O26" s="99">
        <v>0</v>
      </c>
      <c r="P26" s="99">
        <v>0</v>
      </c>
      <c r="Q26" s="99">
        <v>0</v>
      </c>
      <c r="R26" s="99">
        <v>0</v>
      </c>
      <c r="S26" s="99">
        <v>0</v>
      </c>
    </row>
    <row r="27" spans="1:21" s="97" customFormat="1" ht="17.100000000000001" customHeight="1">
      <c r="A27" s="96">
        <v>16</v>
      </c>
      <c r="B27" s="101" t="s">
        <v>236</v>
      </c>
      <c r="C27" s="102">
        <f>SUM(C20:C26)</f>
        <v>0</v>
      </c>
      <c r="D27" s="102">
        <f t="shared" ref="D27:S27" si="5">SUM(D20:D26)</f>
        <v>0</v>
      </c>
      <c r="E27" s="102">
        <f t="shared" si="5"/>
        <v>0</v>
      </c>
      <c r="F27" s="102">
        <f t="shared" si="5"/>
        <v>0</v>
      </c>
      <c r="G27" s="102">
        <f t="shared" si="5"/>
        <v>0</v>
      </c>
      <c r="H27" s="102">
        <f t="shared" si="5"/>
        <v>0</v>
      </c>
      <c r="I27" s="102">
        <f t="shared" si="5"/>
        <v>0</v>
      </c>
      <c r="J27" s="102">
        <f t="shared" si="5"/>
        <v>0</v>
      </c>
      <c r="K27" s="102">
        <f t="shared" si="5"/>
        <v>0</v>
      </c>
      <c r="L27" s="102">
        <f t="shared" si="5"/>
        <v>0</v>
      </c>
      <c r="M27" s="102">
        <f t="shared" si="5"/>
        <v>0</v>
      </c>
      <c r="N27" s="102">
        <f t="shared" si="5"/>
        <v>0</v>
      </c>
      <c r="O27" s="102">
        <f t="shared" si="5"/>
        <v>0</v>
      </c>
      <c r="P27" s="102">
        <f t="shared" si="5"/>
        <v>0</v>
      </c>
      <c r="Q27" s="102">
        <f t="shared" si="5"/>
        <v>0</v>
      </c>
      <c r="R27" s="102">
        <f t="shared" si="5"/>
        <v>0</v>
      </c>
      <c r="S27" s="102">
        <f t="shared" si="5"/>
        <v>0</v>
      </c>
    </row>
    <row r="28" spans="1:21" s="84" customFormat="1" ht="17.100000000000001" customHeight="1">
      <c r="A28" s="92"/>
      <c r="B28" s="103"/>
      <c r="C28" s="104"/>
      <c r="D28" s="104"/>
      <c r="E28" s="104"/>
      <c r="F28" s="104"/>
      <c r="G28" s="104"/>
      <c r="H28" s="104"/>
      <c r="I28" s="104"/>
      <c r="J28" s="104"/>
      <c r="K28" s="104"/>
      <c r="L28" s="104"/>
      <c r="M28" s="104"/>
      <c r="N28" s="104"/>
      <c r="O28" s="104"/>
      <c r="P28" s="104"/>
      <c r="Q28" s="104"/>
      <c r="R28" s="104"/>
      <c r="S28" s="104"/>
      <c r="T28" s="105"/>
      <c r="U28" s="105"/>
    </row>
    <row r="29" spans="1:21" ht="17.100000000000001" customHeight="1">
      <c r="A29" s="106"/>
      <c r="B29" s="107"/>
      <c r="C29" s="93">
        <v>1</v>
      </c>
      <c r="D29" s="94">
        <v>2</v>
      </c>
      <c r="E29" s="94">
        <v>3</v>
      </c>
      <c r="F29" s="93">
        <v>4</v>
      </c>
      <c r="G29" s="94">
        <v>5</v>
      </c>
      <c r="H29" s="94">
        <v>6</v>
      </c>
      <c r="I29" s="93">
        <v>7</v>
      </c>
      <c r="J29" s="94">
        <v>8</v>
      </c>
      <c r="K29" s="94">
        <v>9</v>
      </c>
      <c r="L29" s="93">
        <v>10</v>
      </c>
      <c r="M29" s="94">
        <v>11</v>
      </c>
      <c r="N29" s="94">
        <v>12</v>
      </c>
      <c r="O29" s="93">
        <v>13</v>
      </c>
      <c r="P29" s="94">
        <v>14</v>
      </c>
      <c r="Q29" s="94">
        <v>15</v>
      </c>
      <c r="R29" s="93">
        <v>16</v>
      </c>
      <c r="S29" s="95">
        <v>17</v>
      </c>
      <c r="T29" s="97"/>
    </row>
    <row r="30" spans="1:21" ht="31.5" customHeight="1">
      <c r="A30" s="96" t="s">
        <v>217</v>
      </c>
      <c r="B30" s="101" t="s">
        <v>237</v>
      </c>
      <c r="C30" s="108" t="s">
        <v>238</v>
      </c>
      <c r="D30" s="96" t="s">
        <v>220</v>
      </c>
      <c r="E30" s="96" t="s">
        <v>221</v>
      </c>
      <c r="F30" s="96" t="s">
        <v>75</v>
      </c>
      <c r="G30" s="96" t="s">
        <v>76</v>
      </c>
      <c r="H30" s="96" t="s">
        <v>77</v>
      </c>
      <c r="I30" s="96" t="s">
        <v>87</v>
      </c>
      <c r="J30" s="96" t="s">
        <v>88</v>
      </c>
      <c r="K30" s="96" t="s">
        <v>222</v>
      </c>
      <c r="L30" s="96" t="s">
        <v>223</v>
      </c>
      <c r="M30" s="96" t="s">
        <v>224</v>
      </c>
      <c r="N30" s="96" t="s">
        <v>225</v>
      </c>
      <c r="O30" s="96" t="s">
        <v>82</v>
      </c>
      <c r="P30" s="96" t="s">
        <v>83</v>
      </c>
      <c r="Q30" s="96" t="s">
        <v>84</v>
      </c>
      <c r="R30" s="96" t="s">
        <v>226</v>
      </c>
      <c r="S30" s="96" t="s">
        <v>227</v>
      </c>
    </row>
    <row r="31" spans="1:21" ht="17.100000000000001" customHeight="1">
      <c r="A31" s="96">
        <v>17</v>
      </c>
      <c r="B31" s="98" t="s">
        <v>228</v>
      </c>
      <c r="C31" s="211">
        <f>SUM(D31:E31)</f>
        <v>79014895</v>
      </c>
      <c r="D31" s="211">
        <f>D20+D9</f>
        <v>4184067</v>
      </c>
      <c r="E31" s="211">
        <f>E20+E9</f>
        <v>74830828</v>
      </c>
      <c r="F31" s="211">
        <f t="shared" ref="F31:Q37" si="6">F20+F9</f>
        <v>26584374</v>
      </c>
      <c r="G31" s="211">
        <f t="shared" si="6"/>
        <v>15886244</v>
      </c>
      <c r="H31" s="211">
        <f t="shared" si="6"/>
        <v>0</v>
      </c>
      <c r="I31" s="211">
        <f t="shared" si="6"/>
        <v>846922</v>
      </c>
      <c r="J31" s="211">
        <f t="shared" si="6"/>
        <v>592845</v>
      </c>
      <c r="K31" s="211">
        <f t="shared" si="6"/>
        <v>2571975</v>
      </c>
      <c r="L31" s="211">
        <f t="shared" si="6"/>
        <v>448524</v>
      </c>
      <c r="M31" s="211">
        <f t="shared" si="6"/>
        <v>0</v>
      </c>
      <c r="N31" s="211">
        <f t="shared" si="6"/>
        <v>23080402</v>
      </c>
      <c r="O31" s="211">
        <f t="shared" si="6"/>
        <v>462438</v>
      </c>
      <c r="P31" s="211">
        <f t="shared" si="6"/>
        <v>2205561</v>
      </c>
      <c r="Q31" s="211">
        <f t="shared" si="6"/>
        <v>2151543</v>
      </c>
      <c r="R31" s="99">
        <v>0</v>
      </c>
      <c r="S31" s="99">
        <v>0</v>
      </c>
    </row>
    <row r="32" spans="1:21" ht="17.100000000000001" customHeight="1">
      <c r="A32" s="96">
        <v>18</v>
      </c>
      <c r="B32" s="98" t="s">
        <v>229</v>
      </c>
      <c r="C32" s="211">
        <f t="shared" ref="C32:C37" si="7">SUM(D32:E32)</f>
        <v>26930381</v>
      </c>
      <c r="D32" s="211">
        <f t="shared" ref="D32:Q37" si="8">D21+D10</f>
        <v>4208227</v>
      </c>
      <c r="E32" s="211">
        <f>E21+E10</f>
        <v>22722154</v>
      </c>
      <c r="F32" s="211">
        <f t="shared" si="8"/>
        <v>13052409</v>
      </c>
      <c r="G32" s="211">
        <f t="shared" si="8"/>
        <v>3848234</v>
      </c>
      <c r="H32" s="211">
        <f t="shared" si="8"/>
        <v>0</v>
      </c>
      <c r="I32" s="211">
        <f t="shared" si="6"/>
        <v>333722</v>
      </c>
      <c r="J32" s="211">
        <f t="shared" si="6"/>
        <v>44577</v>
      </c>
      <c r="K32" s="211">
        <f t="shared" si="8"/>
        <v>86847</v>
      </c>
      <c r="L32" s="211">
        <f t="shared" si="8"/>
        <v>15145</v>
      </c>
      <c r="M32" s="211">
        <f t="shared" si="8"/>
        <v>0</v>
      </c>
      <c r="N32" s="211">
        <f t="shared" si="6"/>
        <v>779349</v>
      </c>
      <c r="O32" s="211">
        <f t="shared" si="6"/>
        <v>15615</v>
      </c>
      <c r="P32" s="211">
        <f t="shared" si="8"/>
        <v>74475</v>
      </c>
      <c r="Q32" s="211">
        <f t="shared" si="8"/>
        <v>4471781</v>
      </c>
      <c r="R32" s="99">
        <v>0</v>
      </c>
      <c r="S32" s="99">
        <v>0</v>
      </c>
    </row>
    <row r="33" spans="1:21" ht="17.100000000000001" customHeight="1">
      <c r="A33" s="96">
        <v>19</v>
      </c>
      <c r="B33" s="98" t="s">
        <v>230</v>
      </c>
      <c r="C33" s="211">
        <f t="shared" si="7"/>
        <v>19055304</v>
      </c>
      <c r="D33" s="211">
        <f t="shared" si="8"/>
        <v>1009034</v>
      </c>
      <c r="E33" s="211">
        <f t="shared" si="8"/>
        <v>18046270</v>
      </c>
      <c r="F33" s="211">
        <f t="shared" si="8"/>
        <v>6411112</v>
      </c>
      <c r="G33" s="211">
        <f t="shared" si="8"/>
        <v>3831141</v>
      </c>
      <c r="H33" s="211">
        <f t="shared" si="8"/>
        <v>0</v>
      </c>
      <c r="I33" s="211">
        <f t="shared" si="6"/>
        <v>204244</v>
      </c>
      <c r="J33" s="211">
        <f t="shared" si="6"/>
        <v>142971</v>
      </c>
      <c r="K33" s="211">
        <f t="shared" si="8"/>
        <v>620260</v>
      </c>
      <c r="L33" s="211">
        <f t="shared" si="8"/>
        <v>108166</v>
      </c>
      <c r="M33" s="211">
        <f t="shared" si="8"/>
        <v>0</v>
      </c>
      <c r="N33" s="211">
        <f t="shared" si="6"/>
        <v>5566091</v>
      </c>
      <c r="O33" s="211">
        <f t="shared" si="6"/>
        <v>111522</v>
      </c>
      <c r="P33" s="211">
        <f t="shared" si="8"/>
        <v>531895</v>
      </c>
      <c r="Q33" s="211">
        <f t="shared" si="8"/>
        <v>518868</v>
      </c>
      <c r="R33" s="99">
        <v>0</v>
      </c>
      <c r="S33" s="99">
        <v>0</v>
      </c>
    </row>
    <row r="34" spans="1:21" ht="17.100000000000001" customHeight="1">
      <c r="A34" s="96">
        <v>20</v>
      </c>
      <c r="B34" s="100" t="s">
        <v>186</v>
      </c>
      <c r="C34" s="211">
        <f t="shared" si="7"/>
        <v>44284297</v>
      </c>
      <c r="D34" s="211">
        <f t="shared" si="8"/>
        <v>346596</v>
      </c>
      <c r="E34" s="211">
        <f t="shared" si="8"/>
        <v>43937701</v>
      </c>
      <c r="F34" s="211">
        <f t="shared" si="8"/>
        <v>15993232</v>
      </c>
      <c r="G34" s="211">
        <f t="shared" si="8"/>
        <v>1315969</v>
      </c>
      <c r="H34" s="211">
        <f t="shared" si="8"/>
        <v>0</v>
      </c>
      <c r="I34" s="211">
        <f t="shared" si="6"/>
        <v>70156</v>
      </c>
      <c r="J34" s="211">
        <f t="shared" si="6"/>
        <v>49109</v>
      </c>
      <c r="K34" s="211">
        <f t="shared" si="8"/>
        <v>2995979</v>
      </c>
      <c r="L34" s="211">
        <f t="shared" si="8"/>
        <v>1275400</v>
      </c>
      <c r="M34" s="211">
        <f t="shared" si="8"/>
        <v>0</v>
      </c>
      <c r="N34" s="211">
        <f t="shared" si="6"/>
        <v>18006042</v>
      </c>
      <c r="O34" s="211">
        <f t="shared" si="6"/>
        <v>1262471</v>
      </c>
      <c r="P34" s="211">
        <f t="shared" si="8"/>
        <v>1401956</v>
      </c>
      <c r="Q34" s="211">
        <f t="shared" si="8"/>
        <v>1567387</v>
      </c>
      <c r="R34" s="99">
        <v>0</v>
      </c>
      <c r="S34" s="99">
        <v>0</v>
      </c>
    </row>
    <row r="35" spans="1:21" ht="17.100000000000001" customHeight="1">
      <c r="A35" s="96">
        <v>21</v>
      </c>
      <c r="B35" s="98" t="s">
        <v>231</v>
      </c>
      <c r="C35" s="211">
        <f t="shared" si="7"/>
        <v>9985663</v>
      </c>
      <c r="D35" s="211">
        <f t="shared" si="8"/>
        <v>528770</v>
      </c>
      <c r="E35" s="211">
        <f t="shared" si="8"/>
        <v>9456893</v>
      </c>
      <c r="F35" s="211">
        <f t="shared" si="8"/>
        <v>3359653</v>
      </c>
      <c r="G35" s="211">
        <f t="shared" si="8"/>
        <v>2007656</v>
      </c>
      <c r="H35" s="211">
        <f t="shared" si="8"/>
        <v>0</v>
      </c>
      <c r="I35" s="211">
        <f t="shared" si="6"/>
        <v>107031</v>
      </c>
      <c r="J35" s="211">
        <f t="shared" si="6"/>
        <v>74922</v>
      </c>
      <c r="K35" s="211">
        <f t="shared" si="8"/>
        <v>325038</v>
      </c>
      <c r="L35" s="211">
        <f t="shared" si="8"/>
        <v>56683</v>
      </c>
      <c r="M35" s="211">
        <f t="shared" si="8"/>
        <v>0</v>
      </c>
      <c r="N35" s="211">
        <f t="shared" si="6"/>
        <v>2916831</v>
      </c>
      <c r="O35" s="211">
        <f t="shared" si="6"/>
        <v>58441</v>
      </c>
      <c r="P35" s="211">
        <f t="shared" si="8"/>
        <v>278732</v>
      </c>
      <c r="Q35" s="211">
        <f t="shared" si="8"/>
        <v>271906</v>
      </c>
      <c r="R35" s="99">
        <v>0</v>
      </c>
      <c r="S35" s="99">
        <v>0</v>
      </c>
    </row>
    <row r="36" spans="1:21" ht="17.100000000000001" customHeight="1">
      <c r="A36" s="96">
        <v>22</v>
      </c>
      <c r="B36" s="98" t="s">
        <v>232</v>
      </c>
      <c r="C36" s="211">
        <f t="shared" si="7"/>
        <v>11918017</v>
      </c>
      <c r="D36" s="211">
        <f t="shared" si="8"/>
        <v>631094</v>
      </c>
      <c r="E36" s="211">
        <f t="shared" si="8"/>
        <v>11286923</v>
      </c>
      <c r="F36" s="211">
        <f t="shared" si="8"/>
        <v>4009789</v>
      </c>
      <c r="G36" s="211">
        <f t="shared" si="8"/>
        <v>2396162</v>
      </c>
      <c r="H36" s="211">
        <f t="shared" si="8"/>
        <v>0</v>
      </c>
      <c r="I36" s="211">
        <f t="shared" si="6"/>
        <v>127743</v>
      </c>
      <c r="J36" s="211">
        <f t="shared" si="6"/>
        <v>89420</v>
      </c>
      <c r="K36" s="211">
        <f t="shared" si="8"/>
        <v>387938</v>
      </c>
      <c r="L36" s="211">
        <f t="shared" si="8"/>
        <v>67652</v>
      </c>
      <c r="M36" s="211">
        <f t="shared" si="8"/>
        <v>0</v>
      </c>
      <c r="N36" s="211">
        <f t="shared" si="6"/>
        <v>3481275</v>
      </c>
      <c r="O36" s="211">
        <f t="shared" si="6"/>
        <v>69751</v>
      </c>
      <c r="P36" s="211">
        <f t="shared" si="8"/>
        <v>332670</v>
      </c>
      <c r="Q36" s="211">
        <f t="shared" si="8"/>
        <v>324523</v>
      </c>
      <c r="R36" s="99">
        <v>0</v>
      </c>
      <c r="S36" s="99">
        <v>0</v>
      </c>
    </row>
    <row r="37" spans="1:21" ht="17.100000000000001" customHeight="1">
      <c r="A37" s="96">
        <v>23</v>
      </c>
      <c r="B37" s="98" t="s">
        <v>233</v>
      </c>
      <c r="C37" s="211">
        <f t="shared" si="7"/>
        <v>5952881</v>
      </c>
      <c r="D37" s="211">
        <f t="shared" si="8"/>
        <v>315223</v>
      </c>
      <c r="E37" s="211">
        <f t="shared" si="8"/>
        <v>5637658</v>
      </c>
      <c r="F37" s="211">
        <f t="shared" si="8"/>
        <v>2002833</v>
      </c>
      <c r="G37" s="211">
        <f t="shared" si="8"/>
        <v>1196849</v>
      </c>
      <c r="H37" s="211">
        <f t="shared" si="8"/>
        <v>0</v>
      </c>
      <c r="I37" s="211">
        <f t="shared" si="6"/>
        <v>63806</v>
      </c>
      <c r="J37" s="211">
        <f t="shared" si="6"/>
        <v>44664</v>
      </c>
      <c r="K37" s="211">
        <f t="shared" si="8"/>
        <v>193769</v>
      </c>
      <c r="L37" s="211">
        <f t="shared" si="8"/>
        <v>33791</v>
      </c>
      <c r="M37" s="211">
        <f t="shared" si="8"/>
        <v>0</v>
      </c>
      <c r="N37" s="211">
        <f t="shared" si="6"/>
        <v>1738848</v>
      </c>
      <c r="O37" s="211">
        <f t="shared" si="6"/>
        <v>34839</v>
      </c>
      <c r="P37" s="211">
        <f t="shared" si="8"/>
        <v>166164</v>
      </c>
      <c r="Q37" s="211">
        <f t="shared" si="8"/>
        <v>162095</v>
      </c>
      <c r="R37" s="99">
        <v>0</v>
      </c>
      <c r="S37" s="99">
        <v>0</v>
      </c>
    </row>
    <row r="38" spans="1:21" s="97" customFormat="1" ht="17.100000000000001" customHeight="1">
      <c r="A38" s="96">
        <v>24</v>
      </c>
      <c r="B38" s="101" t="s">
        <v>239</v>
      </c>
      <c r="C38" s="215">
        <f>SUM(C31:C37)</f>
        <v>197141438</v>
      </c>
      <c r="D38" s="215">
        <f t="shared" ref="D38:S38" si="9">SUM(D31:D37)</f>
        <v>11223011</v>
      </c>
      <c r="E38" s="215">
        <f t="shared" si="9"/>
        <v>185918427</v>
      </c>
      <c r="F38" s="215">
        <f t="shared" si="9"/>
        <v>71413402</v>
      </c>
      <c r="G38" s="215">
        <f t="shared" si="9"/>
        <v>30482255</v>
      </c>
      <c r="H38" s="215">
        <f t="shared" si="9"/>
        <v>0</v>
      </c>
      <c r="I38" s="215">
        <f t="shared" si="9"/>
        <v>1753624</v>
      </c>
      <c r="J38" s="215">
        <f t="shared" si="9"/>
        <v>1038508</v>
      </c>
      <c r="K38" s="215">
        <f t="shared" si="9"/>
        <v>7181806</v>
      </c>
      <c r="L38" s="215">
        <f t="shared" si="9"/>
        <v>2005361</v>
      </c>
      <c r="M38" s="215">
        <f t="shared" si="9"/>
        <v>0</v>
      </c>
      <c r="N38" s="215">
        <f t="shared" si="9"/>
        <v>55568838</v>
      </c>
      <c r="O38" s="215">
        <f t="shared" si="9"/>
        <v>2015077</v>
      </c>
      <c r="P38" s="215">
        <f t="shared" si="9"/>
        <v>4991453</v>
      </c>
      <c r="Q38" s="215">
        <f t="shared" si="9"/>
        <v>9468103</v>
      </c>
      <c r="R38" s="215">
        <f t="shared" si="9"/>
        <v>0</v>
      </c>
      <c r="S38" s="215">
        <f t="shared" si="9"/>
        <v>0</v>
      </c>
    </row>
    <row r="39" spans="1:21" s="97" customFormat="1" ht="17.100000000000001" customHeight="1">
      <c r="A39" s="96">
        <v>25</v>
      </c>
      <c r="B39" s="101" t="s">
        <v>240</v>
      </c>
      <c r="C39" s="215">
        <f>SUM(D39:E39)</f>
        <v>62221781</v>
      </c>
      <c r="D39" s="215">
        <v>3013652</v>
      </c>
      <c r="E39" s="215">
        <f t="shared" ref="E39:E44" si="10">SUM(F39:S39)</f>
        <v>59208129</v>
      </c>
      <c r="F39" s="215">
        <v>8817739</v>
      </c>
      <c r="G39" s="215">
        <v>13778020</v>
      </c>
      <c r="H39" s="215">
        <v>0</v>
      </c>
      <c r="I39" s="215">
        <v>591027</v>
      </c>
      <c r="J39" s="215">
        <v>308130</v>
      </c>
      <c r="K39" s="215">
        <v>15045386</v>
      </c>
      <c r="L39" s="215">
        <v>1791351</v>
      </c>
      <c r="M39" s="215">
        <v>0</v>
      </c>
      <c r="N39" s="215">
        <v>14474773</v>
      </c>
      <c r="O39" s="215">
        <v>3056856</v>
      </c>
      <c r="P39" s="215">
        <v>1295200</v>
      </c>
      <c r="Q39" s="215">
        <v>49647</v>
      </c>
      <c r="R39" s="215">
        <v>0</v>
      </c>
      <c r="S39" s="215">
        <v>0</v>
      </c>
    </row>
    <row r="40" spans="1:21" ht="17.100000000000001" customHeight="1">
      <c r="A40" s="96">
        <v>26</v>
      </c>
      <c r="B40" s="101" t="s">
        <v>241</v>
      </c>
      <c r="C40" s="211">
        <f>SUM(D40:E40)</f>
        <v>2973072137</v>
      </c>
      <c r="D40" s="211">
        <v>99711372</v>
      </c>
      <c r="E40" s="211">
        <f t="shared" si="10"/>
        <v>2873360765</v>
      </c>
      <c r="F40" s="211">
        <v>755823867</v>
      </c>
      <c r="G40" s="211">
        <v>560186798</v>
      </c>
      <c r="H40" s="211">
        <v>-1421575</v>
      </c>
      <c r="I40" s="211">
        <v>16519447</v>
      </c>
      <c r="J40" s="211">
        <v>13066663</v>
      </c>
      <c r="K40" s="211">
        <v>328786001</v>
      </c>
      <c r="L40" s="211">
        <v>37013808</v>
      </c>
      <c r="M40" s="211">
        <v>0</v>
      </c>
      <c r="N40" s="211">
        <v>938863201</v>
      </c>
      <c r="O40" s="211">
        <v>71095110</v>
      </c>
      <c r="P40" s="211">
        <v>90298825</v>
      </c>
      <c r="Q40" s="211">
        <v>63128620</v>
      </c>
      <c r="R40" s="99">
        <v>0</v>
      </c>
      <c r="S40" s="99">
        <v>0</v>
      </c>
      <c r="T40" s="10"/>
      <c r="U40" s="10"/>
    </row>
    <row r="41" spans="1:21" ht="17.100000000000001" customHeight="1">
      <c r="A41" s="96">
        <v>27</v>
      </c>
      <c r="B41" s="101" t="s">
        <v>242</v>
      </c>
      <c r="C41" s="211">
        <f t="shared" ref="C41:C44" si="11">SUM(D41:E41)</f>
        <v>2818968280</v>
      </c>
      <c r="D41" s="211">
        <v>90519563</v>
      </c>
      <c r="E41" s="211">
        <f t="shared" si="10"/>
        <v>2728448717</v>
      </c>
      <c r="F41" s="211">
        <v>698984519</v>
      </c>
      <c r="G41" s="211">
        <v>590176575</v>
      </c>
      <c r="H41" s="211">
        <v>483</v>
      </c>
      <c r="I41" s="211">
        <v>11854405</v>
      </c>
      <c r="J41" s="211">
        <v>12302818</v>
      </c>
      <c r="K41" s="211">
        <v>310179224</v>
      </c>
      <c r="L41" s="211">
        <v>32707138</v>
      </c>
      <c r="M41" s="211">
        <v>0</v>
      </c>
      <c r="N41" s="211">
        <v>883828219</v>
      </c>
      <c r="O41" s="211">
        <v>60233606</v>
      </c>
      <c r="P41" s="211">
        <v>77188086</v>
      </c>
      <c r="Q41" s="211">
        <v>50993644</v>
      </c>
      <c r="R41" s="99">
        <v>0</v>
      </c>
      <c r="S41" s="99">
        <v>0</v>
      </c>
      <c r="T41" s="10"/>
      <c r="U41" s="10"/>
    </row>
    <row r="42" spans="1:21" ht="17.100000000000001" customHeight="1">
      <c r="A42" s="96">
        <v>28</v>
      </c>
      <c r="B42" s="101" t="s">
        <v>243</v>
      </c>
      <c r="C42" s="211">
        <f t="shared" si="11"/>
        <v>40719552</v>
      </c>
      <c r="D42" s="211">
        <v>-403368</v>
      </c>
      <c r="E42" s="211">
        <f t="shared" si="10"/>
        <v>41122920</v>
      </c>
      <c r="F42" s="211">
        <v>30831124</v>
      </c>
      <c r="G42" s="211">
        <v>-1619083</v>
      </c>
      <c r="H42" s="211">
        <v>5688531</v>
      </c>
      <c r="I42" s="211">
        <v>209356</v>
      </c>
      <c r="J42" s="211">
        <v>216362</v>
      </c>
      <c r="K42" s="211">
        <v>2787224</v>
      </c>
      <c r="L42" s="211">
        <v>-496027</v>
      </c>
      <c r="M42" s="211">
        <v>0</v>
      </c>
      <c r="N42" s="211">
        <v>2191278</v>
      </c>
      <c r="O42" s="211">
        <v>1747247</v>
      </c>
      <c r="P42" s="211">
        <v>-433092</v>
      </c>
      <c r="Q42" s="211">
        <v>0</v>
      </c>
      <c r="R42" s="99">
        <v>0</v>
      </c>
      <c r="S42" s="99">
        <v>0</v>
      </c>
      <c r="T42" s="10"/>
      <c r="U42" s="10"/>
    </row>
    <row r="43" spans="1:21" ht="17.100000000000001" customHeight="1">
      <c r="A43" s="96">
        <v>29</v>
      </c>
      <c r="B43" s="101" t="s">
        <v>244</v>
      </c>
      <c r="C43" s="211">
        <f t="shared" si="11"/>
        <v>0</v>
      </c>
      <c r="D43" s="211">
        <v>0</v>
      </c>
      <c r="E43" s="211">
        <f t="shared" si="10"/>
        <v>0</v>
      </c>
      <c r="F43" s="211">
        <v>0</v>
      </c>
      <c r="G43" s="211">
        <v>0</v>
      </c>
      <c r="H43" s="211">
        <v>0</v>
      </c>
      <c r="I43" s="211">
        <v>0</v>
      </c>
      <c r="J43" s="211">
        <v>0</v>
      </c>
      <c r="K43" s="211">
        <v>0</v>
      </c>
      <c r="L43" s="211">
        <v>0</v>
      </c>
      <c r="M43" s="211">
        <v>0</v>
      </c>
      <c r="N43" s="211">
        <v>0</v>
      </c>
      <c r="O43" s="211">
        <v>0</v>
      </c>
      <c r="P43" s="211">
        <v>0</v>
      </c>
      <c r="Q43" s="211">
        <v>0</v>
      </c>
      <c r="R43" s="99">
        <v>0</v>
      </c>
      <c r="S43" s="99">
        <v>0</v>
      </c>
      <c r="T43" s="10"/>
      <c r="U43" s="10"/>
    </row>
    <row r="44" spans="1:21" ht="17.100000000000001" customHeight="1">
      <c r="A44" s="96">
        <v>30</v>
      </c>
      <c r="B44" s="101" t="s">
        <v>245</v>
      </c>
      <c r="C44" s="211">
        <f t="shared" si="11"/>
        <v>0</v>
      </c>
      <c r="D44" s="211">
        <v>0</v>
      </c>
      <c r="E44" s="211">
        <f t="shared" si="10"/>
        <v>0</v>
      </c>
      <c r="F44" s="211">
        <v>0</v>
      </c>
      <c r="G44" s="211">
        <v>0</v>
      </c>
      <c r="H44" s="211">
        <v>0</v>
      </c>
      <c r="I44" s="211">
        <v>0</v>
      </c>
      <c r="J44" s="211">
        <v>0</v>
      </c>
      <c r="K44" s="211">
        <v>0</v>
      </c>
      <c r="L44" s="211">
        <v>0</v>
      </c>
      <c r="M44" s="211">
        <v>0</v>
      </c>
      <c r="N44" s="211">
        <v>0</v>
      </c>
      <c r="O44" s="211">
        <v>0</v>
      </c>
      <c r="P44" s="211">
        <v>0</v>
      </c>
      <c r="Q44" s="211">
        <v>0</v>
      </c>
      <c r="R44" s="99">
        <v>0</v>
      </c>
      <c r="S44" s="99">
        <v>0</v>
      </c>
      <c r="T44" s="10"/>
      <c r="U44" s="10"/>
    </row>
    <row r="45" spans="1:21" ht="17.100000000000001" customHeight="1">
      <c r="A45" s="96">
        <v>31</v>
      </c>
      <c r="B45" s="101" t="s">
        <v>246</v>
      </c>
      <c r="C45" s="215">
        <f>C40+C42+C43-C38-C39-C41-C44</f>
        <v>-64539810</v>
      </c>
      <c r="D45" s="215">
        <f t="shared" ref="D45:S45" si="12">D40+D42+D43-D38-D39-D41-D44</f>
        <v>-5448222</v>
      </c>
      <c r="E45" s="215">
        <f t="shared" si="12"/>
        <v>-59091588</v>
      </c>
      <c r="F45" s="215">
        <f t="shared" si="12"/>
        <v>7439331</v>
      </c>
      <c r="G45" s="215">
        <f t="shared" si="12"/>
        <v>-75869135</v>
      </c>
      <c r="H45" s="215">
        <f t="shared" si="12"/>
        <v>4266473</v>
      </c>
      <c r="I45" s="215">
        <f t="shared" si="12"/>
        <v>2529747</v>
      </c>
      <c r="J45" s="215">
        <f t="shared" si="12"/>
        <v>-366431</v>
      </c>
      <c r="K45" s="215">
        <f t="shared" si="12"/>
        <v>-833191</v>
      </c>
      <c r="L45" s="215">
        <f t="shared" si="12"/>
        <v>13931</v>
      </c>
      <c r="M45" s="215">
        <f t="shared" si="12"/>
        <v>0</v>
      </c>
      <c r="N45" s="215">
        <f>N40+N42+N43-N38-N39-N41-N44</f>
        <v>-12817351</v>
      </c>
      <c r="O45" s="215">
        <f>O40+O42+O43-O38-O39-O41-O44</f>
        <v>7536818</v>
      </c>
      <c r="P45" s="215">
        <f t="shared" si="12"/>
        <v>6390994</v>
      </c>
      <c r="Q45" s="215">
        <f t="shared" si="12"/>
        <v>2617226</v>
      </c>
      <c r="R45" s="215">
        <f t="shared" si="12"/>
        <v>0</v>
      </c>
      <c r="S45" s="215">
        <f t="shared" si="12"/>
        <v>0</v>
      </c>
      <c r="T45" s="10"/>
      <c r="U45" s="10"/>
    </row>
    <row r="46" spans="1:21" s="84" customFormat="1" ht="17.100000000000001" hidden="1" customHeight="1">
      <c r="A46" s="109"/>
      <c r="C46" s="110"/>
    </row>
    <row r="47" spans="1:21" s="84" customFormat="1" ht="17.100000000000001" hidden="1" customHeight="1">
      <c r="A47" s="109"/>
    </row>
    <row r="48" spans="1:21" s="84" customFormat="1" ht="17.100000000000001" hidden="1" customHeight="1">
      <c r="A48" s="109"/>
    </row>
    <row r="49" spans="1:1" s="84" customFormat="1" ht="17.100000000000001" hidden="1" customHeight="1">
      <c r="A49" s="109"/>
    </row>
    <row r="50" spans="1:1" s="84" customFormat="1" ht="17.100000000000001" hidden="1" customHeight="1">
      <c r="A50" s="109"/>
    </row>
    <row r="51" spans="1:1" s="84" customFormat="1" ht="17.100000000000001" hidden="1" customHeight="1">
      <c r="A51" s="109"/>
    </row>
    <row r="52" spans="1:1" s="84" customFormat="1" ht="17.100000000000001" hidden="1" customHeight="1">
      <c r="A52" s="109"/>
    </row>
    <row r="53" spans="1:1" s="84" customFormat="1" ht="17.100000000000001" hidden="1" customHeight="1">
      <c r="A53" s="109"/>
    </row>
    <row r="54" spans="1:1" s="84" customFormat="1" ht="17.100000000000001" hidden="1" customHeight="1">
      <c r="A54" s="109"/>
    </row>
    <row r="55" spans="1:1" s="84" customFormat="1" ht="17.100000000000001" hidden="1" customHeight="1"/>
    <row r="56" spans="1:1" s="84" customFormat="1" ht="17.100000000000001" hidden="1" customHeight="1"/>
    <row r="57" spans="1:1" s="84" customFormat="1" hidden="1"/>
    <row r="58" spans="1:1" s="84" customFormat="1" hidden="1"/>
    <row r="59" spans="1:1" s="84" customFormat="1" hidden="1"/>
    <row r="60" spans="1:1" s="84" customFormat="1" hidden="1"/>
    <row r="61" spans="1:1" s="84" customFormat="1" hidden="1"/>
    <row r="62" spans="1:1" s="84" customFormat="1" hidden="1"/>
    <row r="63" spans="1:1" s="84" customFormat="1" hidden="1"/>
    <row r="64" spans="1:1" s="84" customFormat="1" hidden="1"/>
    <row r="65" s="84" customFormat="1" hidden="1"/>
    <row r="66" s="84" customFormat="1" hidden="1"/>
    <row r="67" s="84" customFormat="1" hidden="1"/>
    <row r="68" s="84" customFormat="1" hidden="1"/>
    <row r="69" s="84" customFormat="1" hidden="1"/>
    <row r="70" s="84" customFormat="1" hidden="1"/>
    <row r="71" s="84" customFormat="1" hidden="1"/>
    <row r="72" s="84" customFormat="1" hidden="1"/>
    <row r="73" s="84" customFormat="1" hidden="1"/>
    <row r="74" s="84" customFormat="1" hidden="1"/>
    <row r="75" s="84" customFormat="1" hidden="1"/>
    <row r="76" s="84" customFormat="1" hidden="1"/>
    <row r="77" s="84" customFormat="1" hidden="1"/>
    <row r="78" s="84" customFormat="1" hidden="1"/>
    <row r="79" s="84" customFormat="1" hidden="1"/>
    <row r="80" s="84" customFormat="1" hidden="1"/>
    <row r="81" s="84" customFormat="1" hidden="1"/>
    <row r="82" s="84" customFormat="1" hidden="1"/>
    <row r="83" s="84" customFormat="1" hidden="1"/>
    <row r="84" s="84" customFormat="1" hidden="1"/>
    <row r="85" s="84" customFormat="1" hidden="1"/>
    <row r="86" s="84" customFormat="1" hidden="1"/>
    <row r="87" s="84" customFormat="1" hidden="1"/>
    <row r="88" s="84" customFormat="1" hidden="1"/>
    <row r="89" s="84" customFormat="1" hidden="1"/>
    <row r="90" s="84" customFormat="1" hidden="1"/>
    <row r="91" s="84" customFormat="1" hidden="1"/>
    <row r="92" s="84" customFormat="1" hidden="1"/>
    <row r="93" s="84" customFormat="1" hidden="1"/>
    <row r="94" s="84" customFormat="1" hidden="1"/>
    <row r="95" s="84" customFormat="1" hidden="1"/>
    <row r="96" s="84" customFormat="1" hidden="1"/>
    <row r="97" s="84" customFormat="1" hidden="1"/>
    <row r="98" s="84" customFormat="1" hidden="1"/>
    <row r="99" s="84" customFormat="1" hidden="1"/>
    <row r="100" s="84" customFormat="1" hidden="1"/>
    <row r="101" s="84" customFormat="1" hidden="1"/>
    <row r="102" s="84" customFormat="1" hidden="1"/>
    <row r="103" s="84" customFormat="1" hidden="1"/>
    <row r="104" s="84" customFormat="1" hidden="1"/>
    <row r="105" s="84" customFormat="1" hidden="1"/>
    <row r="106" s="84" customFormat="1" hidden="1"/>
    <row r="107" s="84" customFormat="1" hidden="1"/>
    <row r="108" s="84" customFormat="1" hidden="1"/>
    <row r="109" s="84" customFormat="1" hidden="1"/>
    <row r="110" s="84" customFormat="1" hidden="1"/>
    <row r="111" s="84" customFormat="1" hidden="1"/>
    <row r="112" s="84" customFormat="1" hidden="1"/>
    <row r="113" s="84" customFormat="1" hidden="1"/>
    <row r="114" s="84" customFormat="1" hidden="1"/>
    <row r="115" s="84" customFormat="1" hidden="1"/>
    <row r="116" s="84" customFormat="1" hidden="1"/>
    <row r="117" s="84" customFormat="1" hidden="1"/>
    <row r="118" s="84" customFormat="1" hidden="1"/>
    <row r="119" s="84" customFormat="1" hidden="1"/>
    <row r="120" s="84" customFormat="1" hidden="1"/>
    <row r="121" s="84" customFormat="1" hidden="1"/>
    <row r="122" s="84" customFormat="1" hidden="1"/>
    <row r="123" s="84" customFormat="1" hidden="1"/>
    <row r="124" s="84" customFormat="1" hidden="1"/>
    <row r="125" s="84" customFormat="1" hidden="1"/>
    <row r="126" s="84" customFormat="1" hidden="1"/>
    <row r="127" s="84" customFormat="1" hidden="1"/>
    <row r="128" s="84" customFormat="1" hidden="1"/>
    <row r="129" s="84" customFormat="1" hidden="1"/>
    <row r="130" s="84" customFormat="1" hidden="1"/>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I7" sqref="I7"/>
    </sheetView>
  </sheetViews>
  <sheetFormatPr defaultColWidth="0" defaultRowHeight="15" zeroHeight="1"/>
  <cols>
    <col min="1" max="15" width="8.7109375" customWidth="1"/>
    <col min="16" max="16" width="11.85546875" customWidth="1"/>
    <col min="17" max="16384" width="8.7109375" hidden="1"/>
  </cols>
  <sheetData>
    <row r="1" spans="1:1" s="112" customFormat="1" ht="18.75">
      <c r="A1" s="111" t="s">
        <v>247</v>
      </c>
    </row>
    <row r="2" spans="1:1" s="84" customFormat="1"/>
    <row r="3" spans="1:1" s="84" customFormat="1"/>
    <row r="4" spans="1:1" s="84" customFormat="1"/>
    <row r="5" spans="1:1" s="84" customFormat="1"/>
    <row r="6" spans="1:1" s="84" customFormat="1"/>
    <row r="7" spans="1:1" s="84" customFormat="1"/>
    <row r="8" spans="1:1" s="84" customFormat="1"/>
    <row r="9" spans="1:1" s="84" customFormat="1"/>
    <row r="10" spans="1:1" s="84" customFormat="1"/>
    <row r="11" spans="1:1" s="84" customFormat="1"/>
    <row r="12" spans="1:1" s="84" customFormat="1"/>
    <row r="13" spans="1:1" s="84" customFormat="1"/>
    <row r="14" spans="1:1" s="84" customFormat="1"/>
    <row r="15" spans="1:1" s="84" customFormat="1"/>
    <row r="16" spans="1:1" s="84" customFormat="1"/>
    <row r="17" s="84" customFormat="1"/>
    <row r="18" s="84" customFormat="1"/>
    <row r="19" s="84" customFormat="1"/>
    <row r="20" s="84" customFormat="1"/>
    <row r="21" s="84" customFormat="1"/>
    <row r="22" s="84" customFormat="1"/>
    <row r="23" s="84" customFormat="1"/>
    <row r="24" s="84" customFormat="1"/>
    <row r="25" s="84" customFormat="1"/>
    <row r="26" s="84" customFormat="1"/>
    <row r="27" s="84" customFormat="1"/>
    <row r="28" s="84" customFormat="1"/>
    <row r="29" s="84" customFormat="1"/>
    <row r="30" s="84" customFormat="1"/>
    <row r="31" s="84" customFormat="1"/>
    <row r="32" s="84" customFormat="1"/>
    <row r="33" s="84" customFormat="1"/>
    <row r="34" s="84" customFormat="1"/>
    <row r="35" s="84" customFormat="1"/>
    <row r="36" s="84" customFormat="1"/>
    <row r="37" s="84" customFormat="1"/>
    <row r="38" s="84" customFormat="1"/>
    <row r="39" s="84" customFormat="1"/>
    <row r="40" s="84" customFormat="1"/>
    <row r="41" s="84" customFormat="1"/>
    <row r="42" s="84" customFormat="1"/>
    <row r="43" s="84" customFormat="1"/>
    <row r="44" s="84" customFormat="1"/>
    <row r="45" s="84" customFormat="1"/>
    <row r="46" s="84" customFormat="1"/>
    <row r="47" s="84" customFormat="1"/>
    <row r="48" s="84" customFormat="1"/>
    <row r="49" s="84" customFormat="1"/>
    <row r="50" s="84" customFormat="1"/>
    <row r="51" s="84" customFormat="1"/>
    <row r="52" s="84" customFormat="1"/>
    <row r="53" s="84" customFormat="1"/>
    <row r="54" s="84" customFormat="1"/>
    <row r="55" s="84" customFormat="1"/>
    <row r="56" s="84" customFormat="1"/>
    <row r="57" s="84" customFormat="1"/>
    <row r="58" s="84" customFormat="1"/>
    <row r="59" s="84" customFormat="1"/>
    <row r="60" s="84" customFormat="1"/>
    <row r="61" s="84" customFormat="1"/>
    <row r="62" s="84" customFormat="1"/>
    <row r="63" s="84" customFormat="1"/>
    <row r="64" s="84" customFormat="1"/>
    <row r="65" s="84" customFormat="1"/>
    <row r="66" s="84" customFormat="1"/>
    <row r="67" s="84" customFormat="1"/>
    <row r="68" s="84"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BFB8AD-0D78-4EB8-9DD2-81FF7F9CDEB7}"/>
</file>

<file path=customXml/itemProps2.xml><?xml version="1.0" encoding="utf-8"?>
<ds:datastoreItem xmlns:ds="http://schemas.openxmlformats.org/officeDocument/2006/customXml" ds:itemID="{915EB42E-A9D8-41DA-A848-5A8887759C28}"/>
</file>

<file path=customXml/itemProps3.xml><?xml version="1.0" encoding="utf-8"?>
<ds:datastoreItem xmlns:ds="http://schemas.openxmlformats.org/officeDocument/2006/customXml" ds:itemID="{25FD889C-D3B1-45D7-9DD9-2438A959883E}"/>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2026-05-05T19:43:14Z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