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bookViews>
    <workbookView xWindow="0" yWindow="0" windowWidth="28800" windowHeight="12300" activeTab="1"/>
  </bookViews>
  <sheets>
    <sheet name="Template" sheetId="3" r:id="rId1"/>
    <sheet name="Sample" sheetId="1" r:id="rId2"/>
    <sheet name="Lis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I4" i="3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6" i="1"/>
  <c r="K16" i="1" s="1"/>
  <c r="I17" i="1"/>
  <c r="K17" i="1" s="1"/>
  <c r="I15" i="1"/>
  <c r="K15" i="1" s="1"/>
  <c r="I14" i="1"/>
  <c r="K14" i="1" s="1"/>
  <c r="I13" i="1"/>
  <c r="K13" i="1" s="1"/>
  <c r="I12" i="1"/>
  <c r="K12" i="1" s="1"/>
  <c r="I5" i="1"/>
  <c r="K5" i="1" s="1"/>
  <c r="I4" i="1"/>
  <c r="K4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K4" i="3" l="1"/>
</calcChain>
</file>

<file path=xl/sharedStrings.xml><?xml version="1.0" encoding="utf-8"?>
<sst xmlns="http://schemas.openxmlformats.org/spreadsheetml/2006/main" count="202" uniqueCount="87">
  <si>
    <t>Description</t>
  </si>
  <si>
    <t>Vendor</t>
  </si>
  <si>
    <t>Expense Amount Submitted</t>
  </si>
  <si>
    <t>Masks</t>
  </si>
  <si>
    <t>Mask materials</t>
  </si>
  <si>
    <t>Safety Glasses #8</t>
  </si>
  <si>
    <t>Safety Glasses USA</t>
  </si>
  <si>
    <t xml:space="preserve">Disinfectand </t>
  </si>
  <si>
    <t>Twin Ports Paper &amp; Supply</t>
  </si>
  <si>
    <t>Cleaning Supplies</t>
  </si>
  <si>
    <t>Paper Towels</t>
  </si>
  <si>
    <t>Disinfectant</t>
  </si>
  <si>
    <t>Bleach</t>
  </si>
  <si>
    <t>Liquid Dispenser</t>
  </si>
  <si>
    <t>Cleaning Supplies-Disinfectant</t>
  </si>
  <si>
    <t>Spray bottles</t>
  </si>
  <si>
    <t>Amazon</t>
  </si>
  <si>
    <t>6 pack spray bottles</t>
  </si>
  <si>
    <t>12 pack spray bottles</t>
  </si>
  <si>
    <t>Sanitizer 2-5 gallons</t>
  </si>
  <si>
    <t>Vikre Distillery</t>
  </si>
  <si>
    <t>Pulse Oximeter order # 1317833</t>
  </si>
  <si>
    <t>Ihealth Thermometer order # 63601</t>
  </si>
  <si>
    <t>Ihealth</t>
  </si>
  <si>
    <t>Ihealth Thermometer order 66633</t>
  </si>
  <si>
    <t>Pulse Oximeter order # 5031412</t>
  </si>
  <si>
    <t>Face masks inv 8999</t>
  </si>
  <si>
    <t>Little pepper promotions</t>
  </si>
  <si>
    <t>Elastic to make masks</t>
  </si>
  <si>
    <t>Face masks 10 boxes</t>
  </si>
  <si>
    <t>MedAssure Services</t>
  </si>
  <si>
    <t>4 lab coats</t>
  </si>
  <si>
    <t>amazon</t>
  </si>
  <si>
    <t>vinyl gloves case of 1000</t>
  </si>
  <si>
    <t>Exam gloves</t>
  </si>
  <si>
    <t>Dash</t>
  </si>
  <si>
    <t>gloves 50 ct</t>
  </si>
  <si>
    <t xml:space="preserve">safety glasses </t>
  </si>
  <si>
    <t>safety glasses</t>
  </si>
  <si>
    <t>lenses cleaner</t>
  </si>
  <si>
    <t>anti-fog</t>
  </si>
  <si>
    <t>safety goggles</t>
  </si>
  <si>
    <t>Invoice Number (if applicable)</t>
  </si>
  <si>
    <t>Funding Category</t>
  </si>
  <si>
    <t>(Provide a short description of item)</t>
  </si>
  <si>
    <t>(If there is an invoice number or other identifiable information include here)</t>
  </si>
  <si>
    <t>(Person/Organization Paid)</t>
  </si>
  <si>
    <t>Salary Clinical Services</t>
  </si>
  <si>
    <t>Salary Training</t>
  </si>
  <si>
    <t>Salary Transportation</t>
  </si>
  <si>
    <t>Salary Testing</t>
  </si>
  <si>
    <t>Salary Outreach</t>
  </si>
  <si>
    <t>Salary Other</t>
  </si>
  <si>
    <t>Supplies COVID-19 Testing</t>
  </si>
  <si>
    <t>Supplies PPE</t>
  </si>
  <si>
    <t>Supplies Specialized Cleaning</t>
  </si>
  <si>
    <t>Supplies Other</t>
  </si>
  <si>
    <t>Equipment Test Lab</t>
  </si>
  <si>
    <t>Equipment Ventilator</t>
  </si>
  <si>
    <t>Equipment Other</t>
  </si>
  <si>
    <t>Construction Temporary Sites</t>
  </si>
  <si>
    <t>Construction Conversion</t>
  </si>
  <si>
    <t>Other Shipping and Courier</t>
  </si>
  <si>
    <t>Other Temporary Information Technology</t>
  </si>
  <si>
    <t>Other Emergency Client Transportation</t>
  </si>
  <si>
    <t>Other Staff Isolation and Quarantine</t>
  </si>
  <si>
    <t>Other Temporary Sites Non-Construction</t>
  </si>
  <si>
    <t>Other Other</t>
  </si>
  <si>
    <t>(Choose the category you have allocated the expense)</t>
  </si>
  <si>
    <t>(Total amount on this receipt being submitted for this grant.)</t>
  </si>
  <si>
    <r>
      <rPr>
        <b/>
        <u/>
        <sz val="11"/>
        <color theme="1"/>
        <rFont val="Arial"/>
        <family val="2"/>
      </rPr>
      <t>Directions for Use:</t>
    </r>
    <r>
      <rPr>
        <sz val="11"/>
        <color theme="1"/>
        <rFont val="Arial"/>
        <family val="2"/>
      </rPr>
      <t xml:space="preserve">  For each document you are submitting to verify expenses submitted in the on-line portal include the following information. </t>
    </r>
  </si>
  <si>
    <t>Budget Category</t>
  </si>
  <si>
    <t>Amount Submitted in Report</t>
  </si>
  <si>
    <t xml:space="preserve">These two columns must equal </t>
  </si>
  <si>
    <t>Total Amount of Expenses Documented from Column E</t>
  </si>
  <si>
    <t>Total Expenses Submitteed Cannot Exceed Total Amount of Award</t>
  </si>
  <si>
    <t>Amount Award</t>
  </si>
  <si>
    <t>Variance</t>
  </si>
  <si>
    <t>Total Amount of Award</t>
  </si>
  <si>
    <t>Leave Blank</t>
  </si>
  <si>
    <t>FOR MDH USE</t>
  </si>
  <si>
    <t>LEAVE BLANK</t>
  </si>
  <si>
    <t>ACME</t>
  </si>
  <si>
    <t>TC Supplies</t>
  </si>
  <si>
    <r>
      <rPr>
        <b/>
        <u/>
        <sz val="11"/>
        <color theme="1"/>
        <rFont val="Arial"/>
        <family val="2"/>
      </rPr>
      <t>Directions for Use:</t>
    </r>
    <r>
      <rPr>
        <sz val="11"/>
        <color theme="1"/>
        <rFont val="Arial"/>
        <family val="2"/>
      </rPr>
      <t xml:space="preserve">  For each receipt you are submitting to verify expenses submitted in the on-line portal include the following information. </t>
    </r>
  </si>
  <si>
    <t>Proof of Payment</t>
  </si>
  <si>
    <t xml:space="preserve">(Date on General Ledger of Bank Statement to Refer 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</si>
</sst>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64"/>
      </left>
      <right style="dashed">
        <color auto="1"/>
      </right>
      <top/>
      <bottom style="dashed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ck">
        <color indexed="64"/>
      </left>
      <right style="dashed">
        <color auto="1"/>
      </right>
      <top style="thick">
        <color indexed="64"/>
      </top>
      <bottom style="dashed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indexed="64"/>
      </right>
      <top style="dashed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auto="1"/>
      </left>
      <right style="thick">
        <color indexed="64"/>
      </right>
      <top style="dashed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ashed">
        <color auto="1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auto="1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ashed">
        <color auto="1"/>
      </right>
      <top style="dotted">
        <color indexed="64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0" fillId="5" borderId="2" xfId="0" applyFont="1" applyFill="1" applyBorder="1" applyAlignment="1">
      <alignment vertical="top" wrapText="1"/>
    </xf>
    <xf numFmtId="164" fontId="0" fillId="5" borderId="2" xfId="0" applyNumberFormat="1" applyFont="1" applyFill="1" applyBorder="1" applyAlignment="1">
      <alignment vertical="top" wrapText="1"/>
    </xf>
    <xf numFmtId="0" fontId="0" fillId="0" borderId="3" xfId="0" applyBorder="1"/>
    <xf numFmtId="164" fontId="4" fillId="0" borderId="3" xfId="0" applyNumberFormat="1" applyFont="1" applyBorder="1"/>
    <xf numFmtId="0" fontId="4" fillId="0" borderId="3" xfId="0" applyFont="1" applyBorder="1"/>
    <xf numFmtId="0" fontId="0" fillId="0" borderId="4" xfId="0" applyBorder="1"/>
    <xf numFmtId="164" fontId="4" fillId="0" borderId="4" xfId="0" applyNumberFormat="1" applyFont="1" applyBorder="1"/>
    <xf numFmtId="0" fontId="4" fillId="0" borderId="4" xfId="0" applyFont="1" applyBorder="1"/>
    <xf numFmtId="0" fontId="0" fillId="5" borderId="5" xfId="0" applyFont="1" applyFill="1" applyBorder="1" applyAlignment="1">
      <alignment vertical="top" wrapText="1"/>
    </xf>
    <xf numFmtId="0" fontId="10" fillId="0" borderId="4" xfId="0" applyFont="1" applyBorder="1"/>
    <xf numFmtId="0" fontId="0" fillId="0" borderId="0" xfId="0" applyBorder="1"/>
    <xf numFmtId="0" fontId="8" fillId="0" borderId="6" xfId="0" applyFont="1" applyBorder="1"/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0" fillId="0" borderId="13" xfId="0" applyBorder="1"/>
    <xf numFmtId="0" fontId="0" fillId="0" borderId="9" xfId="0" applyBorder="1"/>
    <xf numFmtId="0" fontId="8" fillId="0" borderId="14" xfId="0" applyFont="1" applyBorder="1"/>
    <xf numFmtId="0" fontId="0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5" fillId="9" borderId="6" xfId="1" applyFont="1" applyFill="1" applyBorder="1"/>
    <xf numFmtId="44" fontId="5" fillId="9" borderId="6" xfId="1" applyFont="1" applyFill="1" applyBorder="1" applyAlignment="1">
      <alignment wrapText="1"/>
    </xf>
    <xf numFmtId="44" fontId="5" fillId="9" borderId="19" xfId="1" applyFont="1" applyFill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0" fillId="7" borderId="0" xfId="0" applyFill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164" fontId="0" fillId="5" borderId="2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4" fontId="5" fillId="9" borderId="20" xfId="1" applyFont="1" applyFill="1" applyBorder="1" applyAlignment="1">
      <alignment wrapText="1"/>
    </xf>
    <xf numFmtId="44" fontId="5" fillId="9" borderId="14" xfId="1" applyFont="1" applyFill="1" applyBorder="1" applyAlignment="1">
      <alignment wrapText="1"/>
    </xf>
    <xf numFmtId="44" fontId="5" fillId="9" borderId="14" xfId="1" applyFont="1" applyFill="1" applyBorder="1"/>
    <xf numFmtId="0" fontId="6" fillId="4" borderId="22" xfId="0" applyFont="1" applyFill="1" applyBorder="1" applyAlignment="1">
      <alignment wrapText="1"/>
    </xf>
    <xf numFmtId="0" fontId="4" fillId="0" borderId="23" xfId="0" applyFont="1" applyBorder="1"/>
    <xf numFmtId="0" fontId="3" fillId="4" borderId="22" xfId="0" applyFont="1" applyFill="1" applyBorder="1" applyAlignment="1">
      <alignment wrapText="1"/>
    </xf>
    <xf numFmtId="0" fontId="8" fillId="0" borderId="24" xfId="0" applyFont="1" applyBorder="1"/>
    <xf numFmtId="44" fontId="0" fillId="0" borderId="0" xfId="0" applyNumberFormat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0" fontId="4" fillId="2" borderId="4" xfId="0" applyFont="1" applyFill="1" applyBorder="1"/>
    <xf numFmtId="0" fontId="3" fillId="3" borderId="22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/>
    <xf numFmtId="0" fontId="3" fillId="4" borderId="2" xfId="0" applyFont="1" applyFill="1" applyBorder="1" applyAlignment="1">
      <alignment wrapText="1"/>
    </xf>
    <xf numFmtId="0" fontId="3" fillId="2" borderId="2" xfId="0" applyFont="1" applyFill="1" applyBorder="1"/>
    <xf numFmtId="164" fontId="0" fillId="2" borderId="2" xfId="0" applyNumberFormat="1" applyFont="1" applyFill="1" applyBorder="1" applyAlignment="1">
      <alignment vertical="top" wrapText="1"/>
    </xf>
    <xf numFmtId="44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28" xfId="0" applyFont="1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11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5" borderId="4" xfId="0" applyFont="1" applyFill="1" applyBorder="1"/>
    <xf numFmtId="0" fontId="4" fillId="5" borderId="4" xfId="0" applyFont="1" applyFill="1" applyBorder="1"/>
    <xf numFmtId="164" fontId="4" fillId="5" borderId="4" xfId="0" applyNumberFormat="1" applyFont="1" applyFill="1" applyBorder="1"/>
    <xf numFmtId="0" fontId="0" fillId="5" borderId="4" xfId="0" applyFill="1" applyBorder="1"/>
    <xf numFmtId="0" fontId="3" fillId="4" borderId="7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left" wrapText="1"/>
    </xf>
    <xf numFmtId="0" fontId="3" fillId="4" borderId="3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J1"/>
    </sheetView>
  </sheetViews>
  <sheetFormatPr defaultRowHeight="14.4" x14ac:dyDescent="0.3"/>
  <cols>
    <col min="1" max="1" width="30.109375" customWidth="1"/>
    <col min="2" max="2" width="26.6640625" customWidth="1"/>
    <col min="3" max="3" width="24.6640625" customWidth="1"/>
    <col min="4" max="4" width="22.33203125" customWidth="1"/>
    <col min="5" max="6" width="25.109375" customWidth="1"/>
    <col min="7" max="7" width="19" customWidth="1"/>
    <col min="8" max="8" width="31.5546875" customWidth="1"/>
    <col min="9" max="9" width="20.33203125" customWidth="1"/>
    <col min="10" max="10" width="24.5546875" customWidth="1"/>
  </cols>
  <sheetData>
    <row r="1" spans="1:11" ht="31.95" customHeight="1" thickBot="1" x14ac:dyDescent="0.3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28.8" thickTop="1" x14ac:dyDescent="0.3">
      <c r="A2" s="46" t="s">
        <v>0</v>
      </c>
      <c r="B2" s="46" t="s">
        <v>1</v>
      </c>
      <c r="C2" s="46" t="s">
        <v>2</v>
      </c>
      <c r="D2" s="52" t="s">
        <v>80</v>
      </c>
      <c r="E2" s="44" t="s">
        <v>43</v>
      </c>
      <c r="F2" s="46" t="s">
        <v>42</v>
      </c>
      <c r="G2" s="78" t="s">
        <v>85</v>
      </c>
      <c r="H2" s="19"/>
      <c r="I2" s="82" t="s">
        <v>73</v>
      </c>
      <c r="J2" s="83"/>
    </row>
    <row r="3" spans="1:11" s="40" customFormat="1" ht="58.2" thickBot="1" x14ac:dyDescent="0.35">
      <c r="A3" s="35" t="s">
        <v>44</v>
      </c>
      <c r="B3" s="34" t="s">
        <v>46</v>
      </c>
      <c r="C3" s="36" t="s">
        <v>69</v>
      </c>
      <c r="D3" s="53" t="s">
        <v>79</v>
      </c>
      <c r="E3" s="34" t="s">
        <v>68</v>
      </c>
      <c r="F3" s="34" t="s">
        <v>45</v>
      </c>
      <c r="G3" s="77" t="s">
        <v>86</v>
      </c>
      <c r="H3" s="37" t="s">
        <v>71</v>
      </c>
      <c r="I3" s="38" t="s">
        <v>74</v>
      </c>
      <c r="J3" s="39" t="s">
        <v>76</v>
      </c>
      <c r="K3" s="40" t="s">
        <v>77</v>
      </c>
    </row>
    <row r="4" spans="1:11" ht="15" thickTop="1" x14ac:dyDescent="0.3">
      <c r="A4" s="15"/>
      <c r="B4" s="10"/>
      <c r="C4" s="9"/>
      <c r="D4" s="54"/>
      <c r="E4" s="8"/>
      <c r="F4" s="10"/>
      <c r="G4" s="74"/>
      <c r="H4" s="17" t="s">
        <v>47</v>
      </c>
      <c r="I4" s="22">
        <f ca="1">SUMIF(E4:E44,"Salary Clinical Services",C4:C43)</f>
        <v>0</v>
      </c>
      <c r="J4" s="41"/>
      <c r="K4" s="48">
        <f ca="1">SUM(J4-I4)</f>
        <v>0</v>
      </c>
    </row>
    <row r="5" spans="1:11" x14ac:dyDescent="0.3">
      <c r="A5" s="15"/>
      <c r="B5" s="13"/>
      <c r="C5" s="12"/>
      <c r="D5" s="55"/>
      <c r="E5" s="11"/>
      <c r="F5" s="13"/>
      <c r="G5" s="75"/>
      <c r="H5" s="24" t="s">
        <v>48</v>
      </c>
      <c r="I5" s="23">
        <f>SUMIF(E4:E43,"Salary Training",C4:C45)</f>
        <v>0</v>
      </c>
      <c r="J5" s="42"/>
      <c r="K5" s="48">
        <f t="shared" ref="K5:K24" si="0">SUM(J5-I5)</f>
        <v>0</v>
      </c>
    </row>
    <row r="6" spans="1:11" x14ac:dyDescent="0.3">
      <c r="A6" s="15"/>
      <c r="B6" s="13"/>
      <c r="C6" s="12"/>
      <c r="D6" s="55"/>
      <c r="E6" s="11"/>
      <c r="F6" s="13"/>
      <c r="G6" s="75"/>
      <c r="H6" s="24" t="s">
        <v>49</v>
      </c>
      <c r="I6" s="23">
        <f ca="1">SUMIF(C4:C46,"Salary Transportation",E4:E45)</f>
        <v>0</v>
      </c>
      <c r="J6" s="26"/>
      <c r="K6" s="48">
        <f t="shared" ca="1" si="0"/>
        <v>0</v>
      </c>
    </row>
    <row r="7" spans="1:11" x14ac:dyDescent="0.3">
      <c r="A7" s="15"/>
      <c r="B7" s="13"/>
      <c r="C7" s="12"/>
      <c r="D7" s="55"/>
      <c r="E7" s="11"/>
      <c r="F7" s="13"/>
      <c r="G7" s="75"/>
      <c r="H7" s="24" t="s">
        <v>50</v>
      </c>
      <c r="I7" s="23">
        <f ca="1">SUMIF(C4:C47,"Salary Testing",E4:E46)</f>
        <v>0</v>
      </c>
      <c r="J7" s="26"/>
      <c r="K7" s="48">
        <f t="shared" ca="1" si="0"/>
        <v>0</v>
      </c>
    </row>
    <row r="8" spans="1:11" x14ac:dyDescent="0.3">
      <c r="A8" s="15"/>
      <c r="B8" s="13"/>
      <c r="C8" s="12"/>
      <c r="D8" s="55"/>
      <c r="E8" s="11"/>
      <c r="F8" s="13"/>
      <c r="G8" s="75"/>
      <c r="H8" s="24" t="s">
        <v>51</v>
      </c>
      <c r="I8" s="23">
        <f ca="1">SUMIF(C4:C48,"Salary Outreach",E4:E47)</f>
        <v>0</v>
      </c>
      <c r="J8" s="26"/>
      <c r="K8" s="48">
        <f t="shared" ca="1" si="0"/>
        <v>0</v>
      </c>
    </row>
    <row r="9" spans="1:11" x14ac:dyDescent="0.3">
      <c r="A9" s="15"/>
      <c r="B9" s="13"/>
      <c r="C9" s="12"/>
      <c r="D9" s="55"/>
      <c r="E9" s="11"/>
      <c r="F9" s="13"/>
      <c r="G9" s="75"/>
      <c r="H9" s="24" t="s">
        <v>52</v>
      </c>
      <c r="I9" s="23">
        <f ca="1">SUMIF(C4:C49,"Salary Others",E4:E48)</f>
        <v>0</v>
      </c>
      <c r="J9" s="26"/>
      <c r="K9" s="48">
        <f t="shared" ca="1" si="0"/>
        <v>0</v>
      </c>
    </row>
    <row r="10" spans="1:11" x14ac:dyDescent="0.3">
      <c r="A10" s="15"/>
      <c r="B10" s="45"/>
      <c r="C10" s="12"/>
      <c r="D10" s="55"/>
      <c r="E10" s="11"/>
      <c r="F10" s="13"/>
      <c r="G10" s="75"/>
      <c r="H10" s="24" t="s">
        <v>53</v>
      </c>
      <c r="I10" s="23">
        <f ca="1">SUMIF(C4:C50,"Supplies COVID-19 Testing",E4:E49)</f>
        <v>0</v>
      </c>
      <c r="J10" s="26"/>
      <c r="K10" s="48">
        <f t="shared" ca="1" si="0"/>
        <v>0</v>
      </c>
    </row>
    <row r="11" spans="1:11" x14ac:dyDescent="0.3">
      <c r="A11" s="15"/>
      <c r="B11" s="62"/>
      <c r="C11" s="12"/>
      <c r="D11" s="55"/>
      <c r="E11" s="11"/>
      <c r="F11" s="13"/>
      <c r="G11" s="75"/>
      <c r="H11" s="24" t="s">
        <v>54</v>
      </c>
      <c r="I11" s="23">
        <f>SUMIF(E4:E41,"Supplies PPE",C4:C41)</f>
        <v>0</v>
      </c>
      <c r="J11" s="43"/>
      <c r="K11" s="48">
        <f t="shared" si="0"/>
        <v>0</v>
      </c>
    </row>
    <row r="12" spans="1:11" x14ac:dyDescent="0.3">
      <c r="A12" s="15"/>
      <c r="B12" s="13"/>
      <c r="C12" s="12"/>
      <c r="D12" s="55"/>
      <c r="E12" s="11"/>
      <c r="F12" s="13"/>
      <c r="G12" s="75"/>
      <c r="H12" s="24" t="s">
        <v>55</v>
      </c>
      <c r="I12" s="23">
        <f ca="1">SUMIF(E4:E52,"Supplies Specialized Cleaning",C4:C51)</f>
        <v>0</v>
      </c>
      <c r="J12" s="43"/>
      <c r="K12" s="48">
        <f t="shared" ca="1" si="0"/>
        <v>0</v>
      </c>
    </row>
    <row r="13" spans="1:11" x14ac:dyDescent="0.3">
      <c r="A13" s="15"/>
      <c r="B13" s="13"/>
      <c r="C13" s="12"/>
      <c r="D13" s="55"/>
      <c r="E13" s="11"/>
      <c r="F13" s="13"/>
      <c r="G13" s="75"/>
      <c r="H13" s="25" t="s">
        <v>56</v>
      </c>
      <c r="I13" s="23">
        <f ca="1">SUMIF(E4:E53,"Supplies Other",C4:C52)</f>
        <v>0</v>
      </c>
      <c r="J13" s="43"/>
      <c r="K13" s="48">
        <f t="shared" ca="1" si="0"/>
        <v>0</v>
      </c>
    </row>
    <row r="14" spans="1:11" x14ac:dyDescent="0.3">
      <c r="A14" s="15"/>
      <c r="B14" s="13"/>
      <c r="C14" s="12"/>
      <c r="D14" s="55"/>
      <c r="E14" s="11"/>
      <c r="F14" s="13"/>
      <c r="G14" s="75"/>
      <c r="H14" s="24" t="s">
        <v>57</v>
      </c>
      <c r="I14" s="23">
        <f ca="1">SUMIF(E4:E54,"Equipment Test Lab",C4:C53)</f>
        <v>0</v>
      </c>
      <c r="J14" s="26"/>
      <c r="K14" s="48">
        <f t="shared" ca="1" si="0"/>
        <v>0</v>
      </c>
    </row>
    <row r="15" spans="1:11" x14ac:dyDescent="0.3">
      <c r="A15" s="15"/>
      <c r="B15" s="13"/>
      <c r="C15" s="12"/>
      <c r="D15" s="55"/>
      <c r="E15" s="11"/>
      <c r="F15" s="13"/>
      <c r="G15" s="75"/>
      <c r="H15" s="24" t="s">
        <v>58</v>
      </c>
      <c r="I15" s="23">
        <f ca="1">SUMIF(E4:E55,"Equipment Ventilator",C4:C54)</f>
        <v>0</v>
      </c>
      <c r="J15" s="26"/>
      <c r="K15" s="48">
        <f t="shared" ca="1" si="0"/>
        <v>0</v>
      </c>
    </row>
    <row r="16" spans="1:11" x14ac:dyDescent="0.3">
      <c r="A16" s="15"/>
      <c r="B16" s="13"/>
      <c r="C16" s="12"/>
      <c r="D16" s="55"/>
      <c r="E16" s="11"/>
      <c r="F16" s="13"/>
      <c r="G16" s="75"/>
      <c r="H16" s="25" t="s">
        <v>59</v>
      </c>
      <c r="I16" s="23">
        <f ca="1">SUMIF(E4:E56,"Equipment Other",C4:C55)</f>
        <v>0</v>
      </c>
      <c r="J16" s="26"/>
      <c r="K16" s="48">
        <f t="shared" ca="1" si="0"/>
        <v>0</v>
      </c>
    </row>
    <row r="17" spans="1:11" x14ac:dyDescent="0.3">
      <c r="A17" s="70"/>
      <c r="B17" s="71"/>
      <c r="C17" s="72"/>
      <c r="D17" s="55"/>
      <c r="E17" s="73"/>
      <c r="F17" s="71"/>
      <c r="G17" s="75"/>
      <c r="H17" s="24" t="s">
        <v>60</v>
      </c>
      <c r="I17" s="23">
        <f ca="1">SUMIF(E4:E57,"Construction Temporary Sites",C4:C56)</f>
        <v>0</v>
      </c>
      <c r="J17" s="26"/>
      <c r="K17" s="48">
        <f t="shared" ca="1" si="0"/>
        <v>0</v>
      </c>
    </row>
    <row r="18" spans="1:11" x14ac:dyDescent="0.3">
      <c r="A18" s="15"/>
      <c r="B18" s="13"/>
      <c r="C18" s="12"/>
      <c r="D18" s="55"/>
      <c r="E18" s="11"/>
      <c r="F18" s="13"/>
      <c r="G18" s="75"/>
      <c r="H18" s="24" t="s">
        <v>61</v>
      </c>
      <c r="I18" s="23">
        <f ca="1">SUMIF(E4:E58,"Construction Conversion",C4:C57)</f>
        <v>0</v>
      </c>
      <c r="J18" s="26"/>
      <c r="K18" s="48">
        <f t="shared" ca="1" si="0"/>
        <v>0</v>
      </c>
    </row>
    <row r="19" spans="1:11" x14ac:dyDescent="0.3">
      <c r="A19" s="15"/>
      <c r="B19" s="13"/>
      <c r="C19" s="12"/>
      <c r="D19" s="55"/>
      <c r="E19" s="11"/>
      <c r="F19" s="13"/>
      <c r="G19" s="75"/>
      <c r="H19" s="24" t="s">
        <v>62</v>
      </c>
      <c r="I19" s="23">
        <f ca="1">SUMIF(E4:E59,"Other Shippingand Courier",C4:C58)</f>
        <v>0</v>
      </c>
      <c r="J19" s="26"/>
      <c r="K19" s="48">
        <f t="shared" ca="1" si="0"/>
        <v>0</v>
      </c>
    </row>
    <row r="20" spans="1:11" x14ac:dyDescent="0.3">
      <c r="A20" s="15"/>
      <c r="B20" s="13"/>
      <c r="C20" s="12"/>
      <c r="D20" s="55"/>
      <c r="E20" s="11"/>
      <c r="F20" s="13"/>
      <c r="G20" s="75"/>
      <c r="H20" s="24" t="s">
        <v>63</v>
      </c>
      <c r="I20" s="23">
        <f ca="1">SUMIF(E4:E60,"Other Temporary Information Technology",C4:C59)</f>
        <v>0</v>
      </c>
      <c r="J20" s="26"/>
      <c r="K20" s="48">
        <f t="shared" ca="1" si="0"/>
        <v>0</v>
      </c>
    </row>
    <row r="21" spans="1:11" x14ac:dyDescent="0.3">
      <c r="A21" s="15"/>
      <c r="B21" s="13"/>
      <c r="C21" s="12"/>
      <c r="D21" s="55"/>
      <c r="E21" s="11"/>
      <c r="F21" s="13"/>
      <c r="G21" s="75"/>
      <c r="H21" s="24" t="s">
        <v>64</v>
      </c>
      <c r="I21" s="23">
        <f ca="1">SUMIF(E4:E61,"Other Emergency Client Transportation",C4:C60)</f>
        <v>0</v>
      </c>
      <c r="J21" s="26"/>
      <c r="K21" s="48">
        <f t="shared" ca="1" si="0"/>
        <v>0</v>
      </c>
    </row>
    <row r="22" spans="1:11" x14ac:dyDescent="0.3">
      <c r="A22" s="15"/>
      <c r="B22" s="13"/>
      <c r="C22" s="12"/>
      <c r="D22" s="55"/>
      <c r="E22" s="11"/>
      <c r="F22" s="13"/>
      <c r="G22" s="75"/>
      <c r="H22" s="24" t="s">
        <v>65</v>
      </c>
      <c r="I22" s="23">
        <f ca="1">SUMIF(E4:E62,"Other Staff Isolation",C4:C61)</f>
        <v>0</v>
      </c>
      <c r="J22" s="26"/>
      <c r="K22" s="48">
        <f t="shared" ca="1" si="0"/>
        <v>0</v>
      </c>
    </row>
    <row r="23" spans="1:11" x14ac:dyDescent="0.3">
      <c r="A23" s="70"/>
      <c r="B23" s="71"/>
      <c r="C23" s="72"/>
      <c r="D23" s="55"/>
      <c r="E23" s="73"/>
      <c r="F23" s="71"/>
      <c r="G23" s="75"/>
      <c r="H23" s="24" t="s">
        <v>66</v>
      </c>
      <c r="I23" s="23">
        <f ca="1">SUMIF(E4:E63,"Other Temporary Sites",C4:C62)</f>
        <v>0</v>
      </c>
      <c r="J23" s="27"/>
      <c r="K23" s="48">
        <f t="shared" ca="1" si="0"/>
        <v>0</v>
      </c>
    </row>
    <row r="24" spans="1:11" x14ac:dyDescent="0.3">
      <c r="A24" s="15"/>
      <c r="B24" s="13"/>
      <c r="C24" s="12"/>
      <c r="D24" s="55"/>
      <c r="E24" s="11"/>
      <c r="F24" s="13"/>
      <c r="G24" s="75"/>
      <c r="H24" s="47" t="s">
        <v>67</v>
      </c>
      <c r="I24" s="63">
        <f ca="1">SUMIF(E4:E64,"Other Other",C4:C63)</f>
        <v>0</v>
      </c>
      <c r="J24" s="65"/>
      <c r="K24" s="48">
        <f t="shared" ca="1" si="0"/>
        <v>0</v>
      </c>
    </row>
    <row r="25" spans="1:11" ht="15" thickBot="1" x14ac:dyDescent="0.35">
      <c r="A25" s="15"/>
      <c r="B25" s="13"/>
      <c r="C25" s="12"/>
      <c r="D25" s="55"/>
      <c r="E25" s="11"/>
      <c r="F25" s="13"/>
      <c r="G25" s="75"/>
      <c r="H25" s="66" t="s">
        <v>78</v>
      </c>
      <c r="I25" s="16"/>
      <c r="J25" s="64"/>
      <c r="K25" s="48">
        <f>SUM(J25-I25)</f>
        <v>0</v>
      </c>
    </row>
    <row r="26" spans="1:11" ht="15.6" thickTop="1" thickBot="1" x14ac:dyDescent="0.35">
      <c r="A26" s="15"/>
      <c r="B26" s="13"/>
      <c r="C26" s="12"/>
      <c r="D26" s="55"/>
      <c r="E26" s="11"/>
      <c r="F26" s="13"/>
      <c r="G26" s="75"/>
      <c r="H26" s="79" t="s">
        <v>75</v>
      </c>
      <c r="I26" s="80"/>
      <c r="J26" s="81"/>
    </row>
    <row r="27" spans="1:11" ht="15" thickTop="1" x14ac:dyDescent="0.3">
      <c r="A27" s="15"/>
      <c r="B27" s="13"/>
      <c r="C27" s="12"/>
      <c r="D27" s="55"/>
      <c r="E27" s="11"/>
      <c r="F27" s="13"/>
      <c r="G27" s="75"/>
    </row>
    <row r="28" spans="1:11" x14ac:dyDescent="0.3">
      <c r="A28" s="15"/>
      <c r="B28" s="13"/>
      <c r="C28" s="12"/>
      <c r="D28" s="55"/>
      <c r="E28" s="11"/>
      <c r="F28" s="13"/>
      <c r="G28" s="75"/>
    </row>
    <row r="29" spans="1:11" x14ac:dyDescent="0.3">
      <c r="A29" s="15"/>
      <c r="B29" s="13"/>
      <c r="C29" s="12"/>
      <c r="D29" s="55"/>
      <c r="E29" s="11"/>
      <c r="F29" s="13"/>
      <c r="G29" s="75"/>
      <c r="H29" s="84"/>
      <c r="I29" s="84"/>
      <c r="J29" s="84"/>
    </row>
    <row r="30" spans="1:11" x14ac:dyDescent="0.3">
      <c r="A30" s="70"/>
      <c r="B30" s="71"/>
      <c r="C30" s="72"/>
      <c r="D30" s="55"/>
      <c r="E30" s="73"/>
      <c r="F30" s="71"/>
      <c r="G30" s="75"/>
    </row>
    <row r="31" spans="1:11" x14ac:dyDescent="0.3">
      <c r="A31" s="15"/>
      <c r="B31" s="13"/>
      <c r="C31" s="12"/>
      <c r="D31" s="55"/>
      <c r="E31" s="11"/>
      <c r="F31" s="13"/>
      <c r="G31" s="75"/>
    </row>
    <row r="32" spans="1:11" x14ac:dyDescent="0.3">
      <c r="A32" s="15"/>
      <c r="B32" s="13"/>
      <c r="C32" s="12"/>
      <c r="D32" s="55"/>
      <c r="E32" s="11"/>
      <c r="F32" s="13"/>
      <c r="G32" s="75"/>
    </row>
    <row r="33" spans="1:7" x14ac:dyDescent="0.3">
      <c r="A33" s="15"/>
      <c r="B33" s="13"/>
      <c r="C33" s="12"/>
      <c r="D33" s="55"/>
      <c r="E33" s="11"/>
      <c r="F33" s="13"/>
      <c r="G33" s="75"/>
    </row>
    <row r="34" spans="1:7" x14ac:dyDescent="0.3">
      <c r="A34" s="15"/>
      <c r="B34" s="13"/>
      <c r="C34" s="12"/>
      <c r="D34" s="55"/>
      <c r="E34" s="11"/>
      <c r="F34" s="13"/>
      <c r="G34" s="75"/>
    </row>
    <row r="35" spans="1:7" x14ac:dyDescent="0.3">
      <c r="A35" s="15"/>
      <c r="B35" s="13"/>
      <c r="C35" s="12"/>
      <c r="D35" s="55"/>
      <c r="E35" s="11"/>
      <c r="F35" s="13"/>
      <c r="G35" s="75"/>
    </row>
    <row r="36" spans="1:7" x14ac:dyDescent="0.3">
      <c r="A36" s="15"/>
      <c r="B36" s="13"/>
      <c r="C36" s="12"/>
      <c r="D36" s="55"/>
      <c r="E36" s="11"/>
      <c r="F36" s="13"/>
      <c r="G36" s="75"/>
    </row>
    <row r="37" spans="1:7" x14ac:dyDescent="0.3">
      <c r="A37" s="15"/>
      <c r="B37" s="13"/>
      <c r="C37" s="12"/>
      <c r="D37" s="55"/>
      <c r="E37" s="11"/>
      <c r="F37" s="13"/>
      <c r="G37" s="75"/>
    </row>
    <row r="38" spans="1:7" x14ac:dyDescent="0.3">
      <c r="A38" s="15"/>
      <c r="B38" s="13"/>
      <c r="C38" s="12"/>
      <c r="D38" s="55"/>
      <c r="E38" s="11"/>
      <c r="F38" s="13"/>
      <c r="G38" s="75"/>
    </row>
    <row r="39" spans="1:7" x14ac:dyDescent="0.3">
      <c r="A39" s="15"/>
      <c r="B39" s="13"/>
      <c r="C39" s="12"/>
      <c r="D39" s="55"/>
      <c r="E39" s="11"/>
      <c r="F39" s="13"/>
      <c r="G39" s="75"/>
    </row>
    <row r="40" spans="1:7" x14ac:dyDescent="0.3">
      <c r="A40" s="13"/>
      <c r="B40" s="13"/>
      <c r="C40" s="13"/>
      <c r="D40" s="56"/>
      <c r="E40" s="11"/>
      <c r="F40" s="13"/>
      <c r="G40" s="75"/>
    </row>
    <row r="41" spans="1:7" x14ac:dyDescent="0.3">
      <c r="A41" s="13"/>
      <c r="B41" s="13"/>
      <c r="C41" s="13"/>
      <c r="D41" s="56"/>
      <c r="E41" s="11"/>
      <c r="F41" s="13"/>
      <c r="G41" s="75"/>
    </row>
    <row r="42" spans="1:7" x14ac:dyDescent="0.3">
      <c r="A42" s="13"/>
      <c r="B42" s="13"/>
      <c r="C42" s="13"/>
      <c r="D42" s="56"/>
      <c r="E42" s="11"/>
      <c r="F42" s="13"/>
      <c r="G42" s="75"/>
    </row>
    <row r="43" spans="1:7" x14ac:dyDescent="0.3">
      <c r="A43" s="13"/>
      <c r="B43" s="13"/>
      <c r="C43" s="13"/>
      <c r="D43" s="56"/>
      <c r="E43" s="11"/>
      <c r="F43" s="13"/>
      <c r="G43" s="76"/>
    </row>
  </sheetData>
  <mergeCells count="4">
    <mergeCell ref="H26:J26"/>
    <mergeCell ref="I2:J2"/>
    <mergeCell ref="H29:J29"/>
    <mergeCell ref="A1:J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List!$A$2:$A$22</xm:f>
          </x14:formula1>
          <xm:sqref>E4:E40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84" zoomScaleNormal="84" workbookViewId="0">
      <selection sqref="A1:G1"/>
    </sheetView>
  </sheetViews>
  <sheetFormatPr defaultRowHeight="14.4" x14ac:dyDescent="0.3"/>
  <cols>
    <col min="1" max="1" width="22.6640625" customWidth="1"/>
    <col min="2" max="2" width="29.33203125" style="1" customWidth="1"/>
    <col min="3" max="4" width="30.33203125" style="1" customWidth="1"/>
    <col min="5" max="6" width="17.6640625" style="1" customWidth="1"/>
    <col min="7" max="7" width="12.5546875" customWidth="1"/>
    <col min="8" max="8" width="25.44140625" customWidth="1"/>
    <col min="9" max="9" width="34.6640625" customWidth="1"/>
    <col min="10" max="11" width="15.88671875" customWidth="1"/>
  </cols>
  <sheetData>
    <row r="1" spans="1:14" ht="28.2" customHeight="1" x14ac:dyDescent="0.3">
      <c r="A1" s="86" t="s">
        <v>70</v>
      </c>
      <c r="B1" s="86"/>
      <c r="C1" s="86"/>
      <c r="D1" s="86"/>
      <c r="E1" s="86"/>
      <c r="F1" s="86"/>
      <c r="G1" s="86"/>
    </row>
    <row r="2" spans="1:14" ht="40.950000000000003" customHeight="1" x14ac:dyDescent="0.3">
      <c r="A2" s="5" t="s">
        <v>0</v>
      </c>
      <c r="B2" s="5" t="s">
        <v>1</v>
      </c>
      <c r="C2" s="5" t="s">
        <v>2</v>
      </c>
      <c r="D2" s="58" t="s">
        <v>80</v>
      </c>
      <c r="E2" s="4" t="s">
        <v>43</v>
      </c>
      <c r="F2" s="57" t="s">
        <v>42</v>
      </c>
      <c r="G2" s="33"/>
      <c r="H2" s="19"/>
      <c r="I2" s="82" t="s">
        <v>73</v>
      </c>
      <c r="J2" s="83"/>
      <c r="K2" s="20"/>
      <c r="L2" s="2"/>
      <c r="M2" s="2"/>
      <c r="N2" s="2"/>
    </row>
    <row r="3" spans="1:14" ht="76.2" customHeight="1" thickBot="1" x14ac:dyDescent="0.35">
      <c r="A3" s="14" t="s">
        <v>44</v>
      </c>
      <c r="B3" s="6" t="s">
        <v>46</v>
      </c>
      <c r="C3" s="7" t="s">
        <v>69</v>
      </c>
      <c r="D3" s="59" t="s">
        <v>81</v>
      </c>
      <c r="E3" s="6" t="s">
        <v>68</v>
      </c>
      <c r="F3" s="6" t="s">
        <v>45</v>
      </c>
      <c r="G3" s="33"/>
      <c r="H3" s="18" t="s">
        <v>71</v>
      </c>
      <c r="I3" s="21" t="s">
        <v>74</v>
      </c>
      <c r="J3" s="32" t="s">
        <v>72</v>
      </c>
      <c r="K3" s="61" t="s">
        <v>77</v>
      </c>
      <c r="L3" s="2"/>
      <c r="M3" s="2"/>
      <c r="N3" s="2"/>
    </row>
    <row r="4" spans="1:14" ht="27.6" customHeight="1" thickTop="1" x14ac:dyDescent="0.3">
      <c r="A4" s="15" t="s">
        <v>3</v>
      </c>
      <c r="B4" s="10" t="s">
        <v>82</v>
      </c>
      <c r="C4" s="9">
        <v>485</v>
      </c>
      <c r="D4" s="49"/>
      <c r="E4" s="8" t="s">
        <v>54</v>
      </c>
      <c r="F4" s="10">
        <v>12459</v>
      </c>
      <c r="G4" s="33"/>
      <c r="H4" s="17" t="s">
        <v>47</v>
      </c>
      <c r="I4" s="67">
        <f ca="1">SUMIF(E4:E41,"Salary Clinical Services",C4:C40)</f>
        <v>0</v>
      </c>
      <c r="J4" s="31">
        <v>0</v>
      </c>
      <c r="K4" s="60">
        <f ca="1">SUM(J4-I4)</f>
        <v>0</v>
      </c>
    </row>
    <row r="5" spans="1:14" ht="14.4" customHeight="1" x14ac:dyDescent="0.3">
      <c r="A5" s="15" t="s">
        <v>3</v>
      </c>
      <c r="B5" s="10" t="s">
        <v>82</v>
      </c>
      <c r="C5" s="12">
        <v>485</v>
      </c>
      <c r="D5" s="50"/>
      <c r="E5" s="11" t="s">
        <v>54</v>
      </c>
      <c r="F5" s="13">
        <v>3289</v>
      </c>
      <c r="G5" s="33"/>
      <c r="H5" s="24" t="s">
        <v>48</v>
      </c>
      <c r="I5" s="68">
        <f>SUMIF(E4:E40,"Salary Training",C4:C42)</f>
        <v>0</v>
      </c>
      <c r="J5" s="30">
        <v>0</v>
      </c>
      <c r="K5" s="60">
        <f t="shared" ref="K5:K24" si="0">SUM(J5-I5)</f>
        <v>0</v>
      </c>
    </row>
    <row r="6" spans="1:14" ht="14.4" customHeight="1" x14ac:dyDescent="0.3">
      <c r="A6" s="15" t="s">
        <v>4</v>
      </c>
      <c r="B6" s="10" t="s">
        <v>82</v>
      </c>
      <c r="C6" s="12">
        <v>119.8</v>
      </c>
      <c r="D6" s="50"/>
      <c r="E6" s="11" t="s">
        <v>54</v>
      </c>
      <c r="F6" s="13">
        <v>48987</v>
      </c>
      <c r="G6" s="33"/>
      <c r="H6" s="24" t="s">
        <v>49</v>
      </c>
      <c r="I6" s="68">
        <f ca="1">SUMIF(C4:C43,"Salary Transportation",E4:E42)</f>
        <v>0</v>
      </c>
      <c r="J6" s="26"/>
      <c r="K6" s="60">
        <f t="shared" ca="1" si="0"/>
        <v>0</v>
      </c>
    </row>
    <row r="7" spans="1:14" ht="14.4" customHeight="1" x14ac:dyDescent="0.3">
      <c r="A7" s="15" t="s">
        <v>5</v>
      </c>
      <c r="B7" s="10" t="s">
        <v>82</v>
      </c>
      <c r="C7" s="12">
        <v>107.83</v>
      </c>
      <c r="D7" s="50"/>
      <c r="E7" s="11" t="s">
        <v>54</v>
      </c>
      <c r="F7" s="13">
        <v>1231867</v>
      </c>
      <c r="G7" s="33"/>
      <c r="H7" s="24" t="s">
        <v>50</v>
      </c>
      <c r="I7" s="68">
        <f ca="1">SUMIF(C4:C44,"Salary Testing",E4:E43)</f>
        <v>0</v>
      </c>
      <c r="J7" s="26"/>
      <c r="K7" s="60">
        <f t="shared" ca="1" si="0"/>
        <v>0</v>
      </c>
    </row>
    <row r="8" spans="1:14" ht="14.4" customHeight="1" x14ac:dyDescent="0.3">
      <c r="A8" s="15" t="s">
        <v>7</v>
      </c>
      <c r="B8" s="13" t="s">
        <v>83</v>
      </c>
      <c r="C8" s="12">
        <v>21.57</v>
      </c>
      <c r="D8" s="50"/>
      <c r="E8" s="11" t="s">
        <v>55</v>
      </c>
      <c r="F8" s="13">
        <v>1587</v>
      </c>
      <c r="G8" s="33"/>
      <c r="H8" s="24" t="s">
        <v>51</v>
      </c>
      <c r="I8" s="68">
        <f ca="1">SUMIF(C4:C45,"Salary Outreach",E4:E44)</f>
        <v>0</v>
      </c>
      <c r="J8" s="26"/>
      <c r="K8" s="60">
        <f t="shared" ca="1" si="0"/>
        <v>0</v>
      </c>
    </row>
    <row r="9" spans="1:14" ht="14.4" customHeight="1" x14ac:dyDescent="0.3">
      <c r="A9" s="15" t="s">
        <v>9</v>
      </c>
      <c r="B9" s="13" t="s">
        <v>83</v>
      </c>
      <c r="C9" s="12">
        <v>324.83999999999997</v>
      </c>
      <c r="D9" s="50"/>
      <c r="E9" s="11" t="s">
        <v>55</v>
      </c>
      <c r="F9" s="13">
        <v>15710</v>
      </c>
      <c r="G9" s="33"/>
      <c r="H9" s="24" t="s">
        <v>52</v>
      </c>
      <c r="I9" s="68">
        <f ca="1">SUMIF(C4:C46,"Salary Others",E4:E45)</f>
        <v>0</v>
      </c>
      <c r="J9" s="26"/>
      <c r="K9" s="60">
        <f t="shared" ca="1" si="0"/>
        <v>0</v>
      </c>
    </row>
    <row r="10" spans="1:14" ht="14.4" customHeight="1" x14ac:dyDescent="0.3">
      <c r="A10" s="15" t="s">
        <v>10</v>
      </c>
      <c r="B10" s="13" t="s">
        <v>83</v>
      </c>
      <c r="C10" s="12">
        <v>23.88</v>
      </c>
      <c r="D10" s="50"/>
      <c r="E10" s="11" t="s">
        <v>56</v>
      </c>
      <c r="F10" s="13">
        <v>15710</v>
      </c>
      <c r="G10" s="33"/>
      <c r="H10" s="24" t="s">
        <v>53</v>
      </c>
      <c r="I10" s="68">
        <f ca="1">SUMIF(C4:C47,"Supplies COVID-19 Testing",E4:E46)</f>
        <v>0</v>
      </c>
      <c r="J10" s="26"/>
      <c r="K10" s="60">
        <f t="shared" ca="1" si="0"/>
        <v>0</v>
      </c>
    </row>
    <row r="11" spans="1:14" ht="14.4" customHeight="1" x14ac:dyDescent="0.3">
      <c r="A11" s="15" t="s">
        <v>11</v>
      </c>
      <c r="B11" s="13" t="s">
        <v>83</v>
      </c>
      <c r="C11" s="12">
        <v>44.27</v>
      </c>
      <c r="D11" s="50"/>
      <c r="E11" s="11" t="s">
        <v>55</v>
      </c>
      <c r="F11" s="13">
        <v>15710</v>
      </c>
      <c r="G11" s="33"/>
      <c r="H11" s="24" t="s">
        <v>54</v>
      </c>
      <c r="I11" s="68">
        <f>SUMIF(E4:E38,"Supplies PPE",C4:C38)</f>
        <v>4767.1100000000024</v>
      </c>
      <c r="J11" s="29">
        <v>5163</v>
      </c>
      <c r="K11" s="60">
        <f t="shared" si="0"/>
        <v>395.8899999999976</v>
      </c>
    </row>
    <row r="12" spans="1:14" ht="14.4" customHeight="1" x14ac:dyDescent="0.3">
      <c r="A12" s="15" t="s">
        <v>12</v>
      </c>
      <c r="B12" s="13" t="s">
        <v>83</v>
      </c>
      <c r="C12" s="12">
        <v>15.16</v>
      </c>
      <c r="D12" s="50"/>
      <c r="E12" s="11" t="s">
        <v>55</v>
      </c>
      <c r="F12" s="13">
        <v>15710</v>
      </c>
      <c r="G12" s="33"/>
      <c r="H12" s="24" t="s">
        <v>55</v>
      </c>
      <c r="I12" s="68">
        <f ca="1">SUMIF(E4:E49,"Supplies Specialized Cleaning",C4:C48)</f>
        <v>814.06</v>
      </c>
      <c r="J12" s="29">
        <v>981</v>
      </c>
      <c r="K12" s="60">
        <f t="shared" ca="1" si="0"/>
        <v>166.94000000000005</v>
      </c>
    </row>
    <row r="13" spans="1:14" ht="14.4" customHeight="1" x14ac:dyDescent="0.3">
      <c r="A13" s="15" t="s">
        <v>13</v>
      </c>
      <c r="B13" s="13" t="s">
        <v>83</v>
      </c>
      <c r="C13" s="12">
        <v>31.14</v>
      </c>
      <c r="D13" s="50"/>
      <c r="E13" s="11" t="s">
        <v>56</v>
      </c>
      <c r="F13" s="13">
        <v>15710</v>
      </c>
      <c r="G13" s="33"/>
      <c r="H13" s="25" t="s">
        <v>56</v>
      </c>
      <c r="I13" s="68">
        <f ca="1">SUMIF(E4:E50,"Supplies Other",C4:C49)</f>
        <v>394</v>
      </c>
      <c r="J13" s="29">
        <v>466</v>
      </c>
      <c r="K13" s="60">
        <f t="shared" ca="1" si="0"/>
        <v>72</v>
      </c>
    </row>
    <row r="14" spans="1:14" ht="14.4" customHeight="1" x14ac:dyDescent="0.3">
      <c r="A14" s="15" t="s">
        <v>11</v>
      </c>
      <c r="B14" s="13" t="s">
        <v>83</v>
      </c>
      <c r="C14" s="12">
        <v>10.17</v>
      </c>
      <c r="D14" s="50"/>
      <c r="E14" s="11" t="s">
        <v>55</v>
      </c>
      <c r="F14" s="13">
        <v>15710</v>
      </c>
      <c r="G14" s="33"/>
      <c r="H14" s="24" t="s">
        <v>57</v>
      </c>
      <c r="I14" s="68">
        <f ca="1">SUMIF(E4:E51,"Equipment Test Lab",C4:C50)</f>
        <v>0</v>
      </c>
      <c r="J14" s="26"/>
      <c r="K14" s="60">
        <f t="shared" ca="1" si="0"/>
        <v>0</v>
      </c>
    </row>
    <row r="15" spans="1:14" ht="14.4" customHeight="1" x14ac:dyDescent="0.3">
      <c r="A15" s="15" t="s">
        <v>14</v>
      </c>
      <c r="B15" s="13" t="s">
        <v>83</v>
      </c>
      <c r="C15" s="12">
        <v>180.3</v>
      </c>
      <c r="D15" s="50"/>
      <c r="E15" s="11" t="s">
        <v>55</v>
      </c>
      <c r="F15" s="13">
        <v>15710</v>
      </c>
      <c r="G15" s="33"/>
      <c r="H15" s="24" t="s">
        <v>58</v>
      </c>
      <c r="I15" s="68">
        <f ca="1">SUMIF(E4:E52,"Equipment Ventilator",C4:C51)</f>
        <v>0</v>
      </c>
      <c r="J15" s="26"/>
      <c r="K15" s="60">
        <f t="shared" ca="1" si="0"/>
        <v>0</v>
      </c>
    </row>
    <row r="16" spans="1:14" ht="14.4" customHeight="1" x14ac:dyDescent="0.3">
      <c r="A16" s="15" t="s">
        <v>15</v>
      </c>
      <c r="B16" s="13" t="s">
        <v>16</v>
      </c>
      <c r="C16" s="12">
        <v>14.15</v>
      </c>
      <c r="D16" s="50"/>
      <c r="E16" s="11" t="s">
        <v>56</v>
      </c>
      <c r="F16" s="13">
        <v>14597836</v>
      </c>
      <c r="G16" s="33"/>
      <c r="H16" s="25" t="s">
        <v>59</v>
      </c>
      <c r="I16" s="68">
        <f ca="1">SUMIF(E4:E53,"Equipment Other",C4:C52)</f>
        <v>0</v>
      </c>
      <c r="J16" s="26"/>
      <c r="K16" s="60">
        <f t="shared" ca="1" si="0"/>
        <v>0</v>
      </c>
    </row>
    <row r="17" spans="1:11" ht="14.4" customHeight="1" x14ac:dyDescent="0.3">
      <c r="A17" s="15" t="s">
        <v>17</v>
      </c>
      <c r="B17" s="13" t="s">
        <v>16</v>
      </c>
      <c r="C17" s="12">
        <v>21.76</v>
      </c>
      <c r="D17" s="50"/>
      <c r="E17" s="11" t="s">
        <v>56</v>
      </c>
      <c r="F17" s="13"/>
      <c r="G17" s="33"/>
      <c r="H17" s="24" t="s">
        <v>60</v>
      </c>
      <c r="I17" s="68">
        <f ca="1">SUMIF(E4:E54,"Construction Temporary Sites",C4:C53)</f>
        <v>0</v>
      </c>
      <c r="J17" s="26"/>
      <c r="K17" s="60">
        <f t="shared" ca="1" si="0"/>
        <v>0</v>
      </c>
    </row>
    <row r="18" spans="1:11" ht="14.4" customHeight="1" x14ac:dyDescent="0.3">
      <c r="A18" s="15" t="s">
        <v>18</v>
      </c>
      <c r="B18" s="13" t="s">
        <v>16</v>
      </c>
      <c r="C18" s="12">
        <v>18.5</v>
      </c>
      <c r="D18" s="50"/>
      <c r="E18" s="11" t="s">
        <v>56</v>
      </c>
      <c r="F18" s="13"/>
      <c r="G18" s="33"/>
      <c r="H18" s="24" t="s">
        <v>61</v>
      </c>
      <c r="I18" s="68">
        <f ca="1">SUMIF(E4:E55,"Construction Conversion",C4:C54)</f>
        <v>0</v>
      </c>
      <c r="J18" s="26"/>
      <c r="K18" s="60">
        <f t="shared" ca="1" si="0"/>
        <v>0</v>
      </c>
    </row>
    <row r="19" spans="1:11" ht="14.4" customHeight="1" x14ac:dyDescent="0.3">
      <c r="A19" s="15" t="s">
        <v>19</v>
      </c>
      <c r="B19" s="13" t="s">
        <v>20</v>
      </c>
      <c r="C19" s="12">
        <v>217.75</v>
      </c>
      <c r="D19" s="50"/>
      <c r="E19" s="11" t="s">
        <v>55</v>
      </c>
      <c r="F19" s="13"/>
      <c r="G19" s="33"/>
      <c r="H19" s="24" t="s">
        <v>62</v>
      </c>
      <c r="I19" s="68">
        <f ca="1">SUMIF(E4:E56,"Other Shippingand Courier",C4:C55)</f>
        <v>0</v>
      </c>
      <c r="J19" s="26"/>
      <c r="K19" s="60">
        <f t="shared" ca="1" si="0"/>
        <v>0</v>
      </c>
    </row>
    <row r="20" spans="1:11" ht="14.4" customHeight="1" x14ac:dyDescent="0.3">
      <c r="A20" s="15" t="s">
        <v>21</v>
      </c>
      <c r="B20" s="13" t="s">
        <v>16</v>
      </c>
      <c r="C20" s="12">
        <v>68.989999999999995</v>
      </c>
      <c r="D20" s="50"/>
      <c r="E20" s="11" t="s">
        <v>56</v>
      </c>
      <c r="F20" s="13"/>
      <c r="G20" s="33"/>
      <c r="H20" s="24" t="s">
        <v>63</v>
      </c>
      <c r="I20" s="68">
        <f ca="1">SUMIF(E4:E57,"Other Temporary Information Technology",C4:C56)</f>
        <v>0</v>
      </c>
      <c r="J20" s="26"/>
      <c r="K20" s="60">
        <f t="shared" ca="1" si="0"/>
        <v>0</v>
      </c>
    </row>
    <row r="21" spans="1:11" ht="14.4" customHeight="1" x14ac:dyDescent="0.3">
      <c r="A21" s="15" t="s">
        <v>22</v>
      </c>
      <c r="B21" s="13" t="s">
        <v>23</v>
      </c>
      <c r="C21" s="12">
        <v>58.77</v>
      </c>
      <c r="D21" s="50"/>
      <c r="E21" s="11" t="s">
        <v>56</v>
      </c>
      <c r="F21" s="13"/>
      <c r="G21" s="33"/>
      <c r="H21" s="24" t="s">
        <v>64</v>
      </c>
      <c r="I21" s="68">
        <f ca="1">SUMIF(E4:E58,"Other Emergency Client Transportation",C4:C57)</f>
        <v>0</v>
      </c>
      <c r="J21" s="26"/>
      <c r="K21" s="60">
        <f t="shared" ca="1" si="0"/>
        <v>0</v>
      </c>
    </row>
    <row r="22" spans="1:11" ht="14.4" customHeight="1" x14ac:dyDescent="0.3">
      <c r="A22" s="15" t="s">
        <v>24</v>
      </c>
      <c r="B22" s="13" t="s">
        <v>23</v>
      </c>
      <c r="C22" s="12">
        <v>58.77</v>
      </c>
      <c r="D22" s="50"/>
      <c r="E22" s="11" t="s">
        <v>56</v>
      </c>
      <c r="F22" s="13"/>
      <c r="G22" s="33"/>
      <c r="H22" s="24" t="s">
        <v>65</v>
      </c>
      <c r="I22" s="68">
        <f ca="1">SUMIF(E4:E59,"Other Staff Isolation",C4:C58)</f>
        <v>0</v>
      </c>
      <c r="J22" s="26"/>
      <c r="K22" s="60">
        <f t="shared" ca="1" si="0"/>
        <v>0</v>
      </c>
    </row>
    <row r="23" spans="1:11" ht="14.4" customHeight="1" x14ac:dyDescent="0.3">
      <c r="A23" s="15" t="s">
        <v>25</v>
      </c>
      <c r="B23" s="13" t="s">
        <v>16</v>
      </c>
      <c r="C23" s="12">
        <v>26.08</v>
      </c>
      <c r="D23" s="50"/>
      <c r="E23" s="11" t="s">
        <v>56</v>
      </c>
      <c r="F23" s="13"/>
      <c r="G23" s="33"/>
      <c r="H23" s="24" t="s">
        <v>66</v>
      </c>
      <c r="I23" s="68">
        <f ca="1">SUMIF(E4:E60,"Other Temporary Sites",C4:C59)</f>
        <v>0</v>
      </c>
      <c r="J23" s="27"/>
      <c r="K23" s="60">
        <f t="shared" ca="1" si="0"/>
        <v>0</v>
      </c>
    </row>
    <row r="24" spans="1:11" ht="14.4" customHeight="1" x14ac:dyDescent="0.3">
      <c r="A24" s="15" t="s">
        <v>26</v>
      </c>
      <c r="B24" s="13" t="s">
        <v>27</v>
      </c>
      <c r="C24" s="12">
        <v>2117.0500000000002</v>
      </c>
      <c r="D24" s="50"/>
      <c r="E24" s="11" t="s">
        <v>54</v>
      </c>
      <c r="F24" s="13"/>
      <c r="G24" s="33"/>
      <c r="H24" s="24" t="s">
        <v>67</v>
      </c>
      <c r="I24" s="69">
        <f ca="1">SUMIF(E4:E61,"Other Other",C4:C60)</f>
        <v>0</v>
      </c>
      <c r="J24" s="16"/>
      <c r="K24" s="60">
        <f t="shared" ca="1" si="0"/>
        <v>0</v>
      </c>
    </row>
    <row r="25" spans="1:11" x14ac:dyDescent="0.3">
      <c r="A25" s="15" t="s">
        <v>28</v>
      </c>
      <c r="B25" s="13" t="s">
        <v>16</v>
      </c>
      <c r="C25" s="12">
        <v>14.13</v>
      </c>
      <c r="D25" s="50"/>
      <c r="E25" s="11" t="s">
        <v>54</v>
      </c>
      <c r="F25" s="13"/>
      <c r="G25" s="33"/>
      <c r="I25" s="28"/>
      <c r="J25" s="16"/>
    </row>
    <row r="26" spans="1:11" x14ac:dyDescent="0.3">
      <c r="A26" s="15" t="s">
        <v>29</v>
      </c>
      <c r="B26" s="13" t="s">
        <v>30</v>
      </c>
      <c r="C26" s="12">
        <v>258</v>
      </c>
      <c r="D26" s="50"/>
      <c r="E26" s="11" t="s">
        <v>54</v>
      </c>
      <c r="F26" s="13"/>
      <c r="G26" s="33"/>
    </row>
    <row r="27" spans="1:11" x14ac:dyDescent="0.3">
      <c r="A27" s="15" t="s">
        <v>31</v>
      </c>
      <c r="B27" s="13" t="s">
        <v>32</v>
      </c>
      <c r="C27" s="12">
        <v>71.959999999999994</v>
      </c>
      <c r="D27" s="50"/>
      <c r="E27" s="11" t="s">
        <v>56</v>
      </c>
      <c r="F27" s="13"/>
      <c r="G27" s="33"/>
    </row>
    <row r="28" spans="1:11" x14ac:dyDescent="0.3">
      <c r="A28" s="15" t="s">
        <v>33</v>
      </c>
      <c r="B28" s="13" t="s">
        <v>32</v>
      </c>
      <c r="C28" s="12">
        <v>68.7</v>
      </c>
      <c r="D28" s="50"/>
      <c r="E28" s="11" t="s">
        <v>54</v>
      </c>
      <c r="F28" s="13"/>
      <c r="G28" s="33"/>
    </row>
    <row r="29" spans="1:11" x14ac:dyDescent="0.3">
      <c r="A29" s="15" t="s">
        <v>34</v>
      </c>
      <c r="B29" s="13" t="s">
        <v>35</v>
      </c>
      <c r="C29" s="12">
        <v>474.6</v>
      </c>
      <c r="D29" s="50"/>
      <c r="E29" s="11" t="s">
        <v>54</v>
      </c>
      <c r="F29" s="13"/>
      <c r="G29" s="33"/>
    </row>
    <row r="30" spans="1:11" x14ac:dyDescent="0.3">
      <c r="A30" s="15" t="s">
        <v>36</v>
      </c>
      <c r="B30" s="13" t="s">
        <v>8</v>
      </c>
      <c r="C30" s="12">
        <v>17.100000000000001</v>
      </c>
      <c r="D30" s="50"/>
      <c r="E30" s="11" t="s">
        <v>54</v>
      </c>
      <c r="F30" s="13"/>
      <c r="G30" s="33"/>
    </row>
    <row r="31" spans="1:11" x14ac:dyDescent="0.3">
      <c r="A31" s="15" t="s">
        <v>36</v>
      </c>
      <c r="B31" s="13" t="s">
        <v>35</v>
      </c>
      <c r="C31" s="12">
        <v>331.6</v>
      </c>
      <c r="D31" s="50"/>
      <c r="E31" s="11" t="s">
        <v>54</v>
      </c>
      <c r="F31" s="13"/>
      <c r="G31" s="33"/>
    </row>
    <row r="32" spans="1:11" x14ac:dyDescent="0.3">
      <c r="A32" s="15" t="s">
        <v>37</v>
      </c>
      <c r="B32" s="13" t="s">
        <v>6</v>
      </c>
      <c r="C32" s="12">
        <v>200.27</v>
      </c>
      <c r="D32" s="50"/>
      <c r="E32" s="11" t="s">
        <v>54</v>
      </c>
      <c r="F32" s="13"/>
      <c r="G32" s="33"/>
    </row>
    <row r="33" spans="1:8" x14ac:dyDescent="0.3">
      <c r="A33" s="15" t="s">
        <v>38</v>
      </c>
      <c r="B33" s="13" t="s">
        <v>16</v>
      </c>
      <c r="C33" s="12">
        <v>16.46</v>
      </c>
      <c r="D33" s="50"/>
      <c r="E33" s="11" t="s">
        <v>54</v>
      </c>
      <c r="F33" s="13"/>
      <c r="G33" s="33"/>
    </row>
    <row r="34" spans="1:8" x14ac:dyDescent="0.3">
      <c r="A34" s="15" t="s">
        <v>39</v>
      </c>
      <c r="B34" s="13" t="s">
        <v>16</v>
      </c>
      <c r="C34" s="12">
        <v>12.89</v>
      </c>
      <c r="D34" s="50"/>
      <c r="E34" s="11" t="s">
        <v>54</v>
      </c>
      <c r="F34" s="13"/>
      <c r="G34" s="33"/>
    </row>
    <row r="35" spans="1:8" x14ac:dyDescent="0.3">
      <c r="A35" s="15" t="s">
        <v>40</v>
      </c>
      <c r="B35" s="13" t="s">
        <v>6</v>
      </c>
      <c r="C35" s="12">
        <v>42.22</v>
      </c>
      <c r="D35" s="50"/>
      <c r="E35" s="11" t="s">
        <v>54</v>
      </c>
      <c r="F35" s="13"/>
      <c r="G35" s="33"/>
    </row>
    <row r="36" spans="1:8" x14ac:dyDescent="0.3">
      <c r="A36" s="15" t="s">
        <v>41</v>
      </c>
      <c r="B36" s="13" t="s">
        <v>16</v>
      </c>
      <c r="C36" s="12">
        <v>16.46</v>
      </c>
      <c r="D36" s="50"/>
      <c r="E36" s="11" t="s">
        <v>54</v>
      </c>
      <c r="F36" s="13"/>
      <c r="G36" s="33"/>
    </row>
    <row r="37" spans="1:8" x14ac:dyDescent="0.3">
      <c r="A37" s="13"/>
      <c r="B37" s="13"/>
      <c r="C37" s="13"/>
      <c r="D37" s="51"/>
      <c r="E37" s="11"/>
      <c r="F37" s="13"/>
      <c r="G37" s="33"/>
    </row>
    <row r="38" spans="1:8" x14ac:dyDescent="0.3">
      <c r="A38" s="13"/>
      <c r="B38" s="13"/>
      <c r="C38" s="13"/>
      <c r="D38" s="51"/>
      <c r="E38" s="11"/>
      <c r="F38" s="13"/>
      <c r="G38" s="33"/>
    </row>
    <row r="39" spans="1:8" x14ac:dyDescent="0.3">
      <c r="A39" s="13"/>
      <c r="B39" s="13"/>
      <c r="C39" s="13"/>
      <c r="D39" s="51"/>
      <c r="E39" s="11"/>
      <c r="F39" s="13"/>
      <c r="G39" s="33"/>
    </row>
    <row r="40" spans="1:8" x14ac:dyDescent="0.3">
      <c r="B40" s="13"/>
      <c r="C40" s="13"/>
      <c r="D40" s="13"/>
      <c r="E40" s="51"/>
      <c r="F40" s="11"/>
      <c r="G40" s="33"/>
    </row>
    <row r="41" spans="1:8" x14ac:dyDescent="0.3">
      <c r="G41" s="33"/>
    </row>
    <row r="42" spans="1:8" x14ac:dyDescent="0.3">
      <c r="G42" s="33"/>
      <c r="H42" s="33"/>
    </row>
    <row r="43" spans="1:8" x14ac:dyDescent="0.3">
      <c r="G43" s="13"/>
    </row>
  </sheetData>
  <mergeCells count="2">
    <mergeCell ref="I2:J2"/>
    <mergeCell ref="A1:G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List!$A$2:$A$22</xm:f>
          </x14:formula1>
          <xm:sqref>E4:E37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F12" sqref="F12"/>
    </sheetView>
  </sheetViews>
  <sheetFormatPr defaultRowHeight="14.4" x14ac:dyDescent="0.3"/>
  <cols>
    <col min="1" max="1" width="31.5546875" customWidth="1"/>
  </cols>
  <sheetData>
    <row r="2" spans="1:1" x14ac:dyDescent="0.3">
      <c r="A2" s="3" t="s">
        <v>47</v>
      </c>
    </row>
    <row r="3" spans="1:1" x14ac:dyDescent="0.3">
      <c r="A3" s="3" t="s">
        <v>48</v>
      </c>
    </row>
    <row r="4" spans="1:1" x14ac:dyDescent="0.3">
      <c r="A4" s="3" t="s">
        <v>49</v>
      </c>
    </row>
    <row r="5" spans="1:1" x14ac:dyDescent="0.3">
      <c r="A5" s="3" t="s">
        <v>50</v>
      </c>
    </row>
    <row r="6" spans="1:1" x14ac:dyDescent="0.3">
      <c r="A6" s="3" t="s">
        <v>51</v>
      </c>
    </row>
    <row r="7" spans="1:1" x14ac:dyDescent="0.3">
      <c r="A7" s="3" t="s">
        <v>52</v>
      </c>
    </row>
    <row r="8" spans="1:1" x14ac:dyDescent="0.3">
      <c r="A8" s="3" t="s">
        <v>53</v>
      </c>
    </row>
    <row r="9" spans="1:1" x14ac:dyDescent="0.3">
      <c r="A9" s="3" t="s">
        <v>54</v>
      </c>
    </row>
    <row r="10" spans="1:1" x14ac:dyDescent="0.3">
      <c r="A10" s="3" t="s">
        <v>55</v>
      </c>
    </row>
    <row r="11" spans="1:1" x14ac:dyDescent="0.3">
      <c r="A11" t="s">
        <v>56</v>
      </c>
    </row>
    <row r="12" spans="1:1" x14ac:dyDescent="0.3">
      <c r="A12" s="3" t="s">
        <v>57</v>
      </c>
    </row>
    <row r="13" spans="1:1" x14ac:dyDescent="0.3">
      <c r="A13" s="3" t="s">
        <v>58</v>
      </c>
    </row>
    <row r="14" spans="1:1" x14ac:dyDescent="0.3">
      <c r="A14" t="s">
        <v>59</v>
      </c>
    </row>
    <row r="15" spans="1:1" x14ac:dyDescent="0.3">
      <c r="A15" s="3" t="s">
        <v>60</v>
      </c>
    </row>
    <row r="16" spans="1:1" x14ac:dyDescent="0.3">
      <c r="A16" s="3" t="s">
        <v>61</v>
      </c>
    </row>
    <row r="17" spans="1:1" x14ac:dyDescent="0.3">
      <c r="A17" s="3" t="s">
        <v>62</v>
      </c>
    </row>
    <row r="18" spans="1:1" x14ac:dyDescent="0.3">
      <c r="A18" s="3" t="s">
        <v>63</v>
      </c>
    </row>
    <row r="19" spans="1:1" x14ac:dyDescent="0.3">
      <c r="A19" s="3" t="s">
        <v>64</v>
      </c>
    </row>
    <row r="20" spans="1:1" x14ac:dyDescent="0.3">
      <c r="A20" s="3" t="s">
        <v>65</v>
      </c>
    </row>
    <row r="21" spans="1:1" x14ac:dyDescent="0.3">
      <c r="A21" s="3" t="s">
        <v>66</v>
      </c>
    </row>
    <row r="22" spans="1:1" x14ac:dyDescent="0.3">
      <c r="A22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Sample</vt:lpstr>
      <vt:lpstr>List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 Rodriguez-Hager</dc:creator>
  <cp:lastModifiedBy>Maria Rogness</cp:lastModifiedBy>
  <dcterms:created xsi:type="dcterms:W3CDTF">2020-10-15T18:46:18Z</dcterms:created>
  <dcterms:modified xsi:type="dcterms:W3CDTF">2020-12-07T16:05:54Z</dcterms:modified>
</cp:coreProperties>
</file>